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ANDR\Desktop\ИПР-2023\ИПР_30.06.2023\9.Локальные сметы\14)N_Р1.2.23.2023\"/>
    </mc:Choice>
  </mc:AlternateContent>
  <bookViews>
    <workbookView xWindow="30" yWindow="840" windowWidth="12345" windowHeight="10965" tabRatio="557" firstSheet="2" activeTab="2"/>
  </bookViews>
  <sheets>
    <sheet name="cводная" sheetId="37" state="hidden" r:id="rId1"/>
    <sheet name="КПТ" sheetId="38" state="hidden" r:id="rId2"/>
    <sheet name="геодезия" sheetId="10" r:id="rId3"/>
    <sheet name="схема границ" sheetId="29" state="hidden" r:id="rId4"/>
    <sheet name="АКТ" sheetId="39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UTOEXEC" localSheetId="4">#REF!</definedName>
    <definedName name="\AUTOEXEC" localSheetId="1">#REF!</definedName>
    <definedName name="\AUTOEXEC" localSheetId="3">#REF!</definedName>
    <definedName name="\AUTOEXEC">#REF!</definedName>
    <definedName name="\k" localSheetId="4">#REF!</definedName>
    <definedName name="\k" localSheetId="3">#REF!</definedName>
    <definedName name="\k">#REF!</definedName>
    <definedName name="\m" localSheetId="4">#REF!</definedName>
    <definedName name="\m" localSheetId="3">#REF!</definedName>
    <definedName name="\m">#REF!</definedName>
    <definedName name="\s" localSheetId="4">#REF!</definedName>
    <definedName name="\s" localSheetId="3">#REF!</definedName>
    <definedName name="\s">#REF!</definedName>
    <definedName name="\z" localSheetId="4">#REF!</definedName>
    <definedName name="\z" localSheetId="3">#REF!</definedName>
    <definedName name="\z">#REF!</definedName>
    <definedName name="______a2" localSheetId="4">#REF!</definedName>
    <definedName name="______a2" localSheetId="3">#REF!</definedName>
    <definedName name="______a2">#REF!</definedName>
    <definedName name="_____a2" localSheetId="4">#REF!</definedName>
    <definedName name="_____a2" localSheetId="3">#REF!</definedName>
    <definedName name="_____a2">#REF!</definedName>
    <definedName name="____a2" localSheetId="4">#REF!</definedName>
    <definedName name="____a2" localSheetId="3">#REF!</definedName>
    <definedName name="____a2">#REF!</definedName>
    <definedName name="___a2" localSheetId="4">#REF!</definedName>
    <definedName name="___a2" localSheetId="3">#REF!</definedName>
    <definedName name="___a2">#REF!</definedName>
    <definedName name="__a2" localSheetId="4">#REF!</definedName>
    <definedName name="__a2" localSheetId="3">#REF!</definedName>
    <definedName name="__a2">#REF!</definedName>
    <definedName name="_a2" localSheetId="4">#REF!</definedName>
    <definedName name="_a2" localSheetId="3">#REF!</definedName>
    <definedName name="_a2">#REF!</definedName>
    <definedName name="dck" localSheetId="4">[1]топография!#REF!</definedName>
    <definedName name="dck" localSheetId="1">[1]топография!#REF!</definedName>
    <definedName name="dck" localSheetId="3">[1]топография!#REF!</definedName>
    <definedName name="dck">[1]топография!#REF!</definedName>
    <definedName name="Itog" localSheetId="4">#REF!</definedName>
    <definedName name="Itog" localSheetId="3">#REF!</definedName>
    <definedName name="Itog">#REF!</definedName>
    <definedName name="SAM" localSheetId="4">#REF!</definedName>
    <definedName name="SAM" localSheetId="3">#REF!</definedName>
    <definedName name="SAM">#REF!</definedName>
    <definedName name="SM" localSheetId="4">#REF!</definedName>
    <definedName name="SM" localSheetId="3">#REF!</definedName>
    <definedName name="SM">#REF!</definedName>
    <definedName name="SM_SM" localSheetId="4">#REF!</definedName>
    <definedName name="SM_SM" localSheetId="3">#REF!</definedName>
    <definedName name="SM_SM">#REF!</definedName>
    <definedName name="SM_STO" localSheetId="4">#REF!</definedName>
    <definedName name="SM_STO" localSheetId="3">#REF!</definedName>
    <definedName name="SM_STO">#REF!</definedName>
    <definedName name="SM_STO_1" localSheetId="4">'[2]СМЕТА проект'!#REF!</definedName>
    <definedName name="SM_STO_1" localSheetId="1">'[2]СМЕТА проект'!#REF!</definedName>
    <definedName name="SM_STO_1" localSheetId="3">'[2]СМЕТА проект'!#REF!</definedName>
    <definedName name="SM_STO_1">'[2]СМЕТА проект'!#REF!</definedName>
    <definedName name="SM_STO1" localSheetId="4">#REF!</definedName>
    <definedName name="SM_STO1" localSheetId="3">#REF!</definedName>
    <definedName name="SM_STO1">#REF!</definedName>
    <definedName name="SM_STO2" localSheetId="4">#REF!</definedName>
    <definedName name="SM_STO2" localSheetId="3">#REF!</definedName>
    <definedName name="SM_STO2">#REF!</definedName>
    <definedName name="SM_STO3" localSheetId="4">#REF!</definedName>
    <definedName name="SM_STO3" localSheetId="3">#REF!</definedName>
    <definedName name="SM_STO3">#REF!</definedName>
    <definedName name="Smmmmmmmmmmmmmmm" localSheetId="4">#REF!</definedName>
    <definedName name="Smmmmmmmmmmmmmmm" localSheetId="3">#REF!</definedName>
    <definedName name="Smmmmmmmmmmmmmmm">#REF!</definedName>
    <definedName name="SUM_" localSheetId="4">#REF!</definedName>
    <definedName name="SUM_" localSheetId="3">#REF!</definedName>
    <definedName name="SUM_">#REF!</definedName>
    <definedName name="SUM_1" localSheetId="4">#REF!</definedName>
    <definedName name="SUM_1" localSheetId="3">#REF!</definedName>
    <definedName name="SUM_1">#REF!</definedName>
    <definedName name="sum_2" localSheetId="4">#REF!</definedName>
    <definedName name="sum_2" localSheetId="3">#REF!</definedName>
    <definedName name="sum_2">#REF!</definedName>
    <definedName name="SUM_3" localSheetId="4">#REF!</definedName>
    <definedName name="SUM_3" localSheetId="3">#REF!</definedName>
    <definedName name="SUM_3">#REF!</definedName>
    <definedName name="ZAK1" localSheetId="4">#REF!</definedName>
    <definedName name="ZAK1" localSheetId="3">#REF!</definedName>
    <definedName name="ZAK1">#REF!</definedName>
    <definedName name="ZAK2" localSheetId="4">#REF!</definedName>
    <definedName name="ZAK2" localSheetId="3">#REF!</definedName>
    <definedName name="ZAK2">#REF!</definedName>
    <definedName name="А2" localSheetId="4">#REF!</definedName>
    <definedName name="А2" localSheetId="3">#REF!</definedName>
    <definedName name="А2">#REF!</definedName>
    <definedName name="а36" localSheetId="4">#REF!</definedName>
    <definedName name="а36" localSheetId="3">#REF!</definedName>
    <definedName name="а36">#REF!</definedName>
    <definedName name="ав" localSheetId="4">#REF!</definedName>
    <definedName name="ав" localSheetId="3">#REF!</definedName>
    <definedName name="ав">#REF!</definedName>
    <definedName name="ава" localSheetId="4">#REF!</definedName>
    <definedName name="ава" localSheetId="3">#REF!</definedName>
    <definedName name="ава">#REF!</definedName>
    <definedName name="апр" localSheetId="4">[3]топография!#REF!</definedName>
    <definedName name="апр" localSheetId="1">[3]топография!#REF!</definedName>
    <definedName name="апр" localSheetId="3">[3]топография!#REF!</definedName>
    <definedName name="апр">[3]топография!#REF!</definedName>
    <definedName name="АФС" localSheetId="4">[4]топография!#REF!</definedName>
    <definedName name="АФС" localSheetId="1">[4]топография!#REF!</definedName>
    <definedName name="АФС" localSheetId="3">[4]топография!#REF!</definedName>
    <definedName name="АФС">[4]топография!#REF!</definedName>
    <definedName name="вап" localSheetId="4">#REF!</definedName>
    <definedName name="вап" localSheetId="3">#REF!</definedName>
    <definedName name="вап">#REF!</definedName>
    <definedName name="ввв" localSheetId="4">#REF!</definedName>
    <definedName name="ввв" localSheetId="3">#REF!</definedName>
    <definedName name="ввв">#REF!</definedName>
    <definedName name="вика" localSheetId="4">#REF!</definedName>
    <definedName name="вика" localSheetId="3">#REF!</definedName>
    <definedName name="вика">#REF!</definedName>
    <definedName name="вравар" localSheetId="4">#REF!</definedName>
    <definedName name="вравар" localSheetId="3">#REF!</definedName>
    <definedName name="вравар">#REF!</definedName>
    <definedName name="гелог" localSheetId="4">#REF!</definedName>
    <definedName name="гелог" localSheetId="3">#REF!</definedName>
    <definedName name="гелог">#REF!</definedName>
    <definedName name="гео" localSheetId="4">#REF!</definedName>
    <definedName name="гео" localSheetId="3">#REF!</definedName>
    <definedName name="гео">#REF!</definedName>
    <definedName name="геол.1" localSheetId="4">#REF!</definedName>
    <definedName name="геол.1" localSheetId="3">#REF!</definedName>
    <definedName name="геол.1">#REF!</definedName>
    <definedName name="Геол_Лазаревск" localSheetId="4">[5]топография!#REF!</definedName>
    <definedName name="Геол_Лазаревск" localSheetId="1">[5]топография!#REF!</definedName>
    <definedName name="Геол_Лазаревск" localSheetId="3">[5]топография!#REF!</definedName>
    <definedName name="Геол_Лазаревск">[5]топография!#REF!</definedName>
    <definedName name="геол1" localSheetId="4">#REF!</definedName>
    <definedName name="геол1" localSheetId="3">#REF!</definedName>
    <definedName name="геол1">#REF!</definedName>
    <definedName name="геоф" localSheetId="4">#REF!</definedName>
    <definedName name="геоф" localSheetId="3">#REF!</definedName>
    <definedName name="геоф">#REF!</definedName>
    <definedName name="геофиз" localSheetId="4">#REF!</definedName>
    <definedName name="геофиз" localSheetId="3">#REF!</definedName>
    <definedName name="геофиз">#REF!</definedName>
    <definedName name="Гидро" localSheetId="4">[6]топография!#REF!</definedName>
    <definedName name="Гидро" localSheetId="1">[6]топография!#REF!</definedName>
    <definedName name="Гидро" localSheetId="3">[6]топография!#REF!</definedName>
    <definedName name="Гидро">[6]топография!#REF!</definedName>
    <definedName name="гидро1" localSheetId="4">#REF!</definedName>
    <definedName name="гидро1" localSheetId="3">#REF!</definedName>
    <definedName name="гидро1">#REF!</definedName>
    <definedName name="гидрол" localSheetId="4">#REF!</definedName>
    <definedName name="гидрол" localSheetId="3">#REF!</definedName>
    <definedName name="гидрол">#REF!</definedName>
    <definedName name="Гидролог" localSheetId="4">#REF!</definedName>
    <definedName name="Гидролог" localSheetId="3">#REF!</definedName>
    <definedName name="Гидролог">#REF!</definedName>
    <definedName name="ГИП" localSheetId="4">#REF!</definedName>
    <definedName name="ГИП" localSheetId="3">#REF!</definedName>
    <definedName name="ГИП">#REF!</definedName>
    <definedName name="гшшг">NA()</definedName>
    <definedName name="дд" localSheetId="4">[7]Смета!#REF!</definedName>
    <definedName name="дд" localSheetId="1">[7]Смета!#REF!</definedName>
    <definedName name="дд" localSheetId="3">[7]Смета!#REF!</definedName>
    <definedName name="дд">[7]Смета!#REF!</definedName>
    <definedName name="Дефлятор" localSheetId="4">#REF!</definedName>
    <definedName name="Дефлятор" localSheetId="3">#REF!</definedName>
    <definedName name="Дефлятор">#REF!</definedName>
    <definedName name="Длинна_границы" localSheetId="4">#REF!</definedName>
    <definedName name="Длинна_границы" localSheetId="3">#REF!</definedName>
    <definedName name="Длинна_границы">#REF!</definedName>
    <definedName name="Длинна_трассы" localSheetId="4">#REF!</definedName>
    <definedName name="Длинна_трассы" localSheetId="3">#REF!</definedName>
    <definedName name="Длинна_трассы">#REF!</definedName>
    <definedName name="ДСК" localSheetId="4">[1]топография!#REF!</definedName>
    <definedName name="ДСК" localSheetId="1">[1]топография!#REF!</definedName>
    <definedName name="ДСК" localSheetId="3">[1]топография!#REF!</definedName>
    <definedName name="ДСК">[1]топография!#REF!</definedName>
    <definedName name="ДСК1" localSheetId="4">[8]топография!#REF!</definedName>
    <definedName name="ДСК1" localSheetId="1">[8]топография!#REF!</definedName>
    <definedName name="ДСК1" localSheetId="3">[8]топография!#REF!</definedName>
    <definedName name="ДСК1">[8]топография!#REF!</definedName>
    <definedName name="жжж" localSheetId="4">#REF!</definedName>
    <definedName name="жжж" localSheetId="3">#REF!</definedName>
    <definedName name="жжж">#REF!</definedName>
    <definedName name="жпф" localSheetId="4">#REF!</definedName>
    <definedName name="жпф" localSheetId="3">#REF!</definedName>
    <definedName name="жпф">#REF!</definedName>
    <definedName name="_xlnm.Print_Titles" localSheetId="1">КПТ!$33:$34</definedName>
    <definedName name="_xlnm.Print_Titles" localSheetId="3">'схема границ'!$38:$39</definedName>
    <definedName name="Заказчик" localSheetId="4">#REF!</definedName>
    <definedName name="Заказчик" localSheetId="1">#REF!</definedName>
    <definedName name="Заказчик" localSheetId="3">#REF!</definedName>
    <definedName name="Заказчик">#REF!</definedName>
    <definedName name="ик" localSheetId="4">#REF!</definedName>
    <definedName name="ик" localSheetId="3">#REF!</definedName>
    <definedName name="ик">#REF!</definedName>
    <definedName name="ИПусто" localSheetId="4">#REF!</definedName>
    <definedName name="ИПусто" localSheetId="3">#REF!</definedName>
    <definedName name="ИПусто">#REF!</definedName>
    <definedName name="ить" localSheetId="4">#REF!</definedName>
    <definedName name="ить" localSheetId="3">#REF!</definedName>
    <definedName name="ить">#REF!</definedName>
    <definedName name="йцйц">NA()</definedName>
    <definedName name="йцу" localSheetId="4">#REF!</definedName>
    <definedName name="йцу" localSheetId="3">#REF!</definedName>
    <definedName name="йцу">#REF!</definedName>
    <definedName name="кака" localSheetId="4">#REF!</definedName>
    <definedName name="кака" localSheetId="3">#REF!</definedName>
    <definedName name="кака">#REF!</definedName>
    <definedName name="калплан" localSheetId="4">#REF!</definedName>
    <definedName name="калплан" localSheetId="3">#REF!</definedName>
    <definedName name="калплан">#REF!</definedName>
    <definedName name="Категория_сложности" localSheetId="4">#REF!</definedName>
    <definedName name="Категория_сложности" localSheetId="3">#REF!</definedName>
    <definedName name="Категория_сложности">#REF!</definedName>
    <definedName name="кгкг" localSheetId="4">#REF!</definedName>
    <definedName name="кгкг" localSheetId="3">#REF!</definedName>
    <definedName name="кгкг">#REF!</definedName>
    <definedName name="кеке" localSheetId="4">#REF!</definedName>
    <definedName name="кеке" localSheetId="3">#REF!</definedName>
    <definedName name="кеке">#REF!</definedName>
    <definedName name="ккк" localSheetId="4">#REF!</definedName>
    <definedName name="ккк" localSheetId="3">#REF!</definedName>
    <definedName name="ккк">#REF!</definedName>
    <definedName name="книга" localSheetId="4">#REF!</definedName>
    <definedName name="книга" localSheetId="3">#REF!</definedName>
    <definedName name="книга">#REF!</definedName>
    <definedName name="Количество_землепользователей" localSheetId="4">#REF!</definedName>
    <definedName name="Количество_землепользователей" localSheetId="3">#REF!</definedName>
    <definedName name="Количество_землепользователей">#REF!</definedName>
    <definedName name="Количество_контуров" localSheetId="4">#REF!</definedName>
    <definedName name="Количество_контуров" localSheetId="3">#REF!</definedName>
    <definedName name="Количество_контуров">#REF!</definedName>
    <definedName name="Количество_культур" localSheetId="4">#REF!</definedName>
    <definedName name="Количество_культур" localSheetId="3">#REF!</definedName>
    <definedName name="Количество_культур">#REF!</definedName>
    <definedName name="Количество_планшетов" localSheetId="4">#REF!</definedName>
    <definedName name="Количество_планшетов" localSheetId="3">#REF!</definedName>
    <definedName name="Количество_планшетов">#REF!</definedName>
    <definedName name="Количество_предприятий" localSheetId="4">#REF!</definedName>
    <definedName name="Количество_предприятий" localSheetId="3">#REF!</definedName>
    <definedName name="Количество_предприятий">#REF!</definedName>
    <definedName name="Количество_согласований" localSheetId="4">#REF!</definedName>
    <definedName name="Количество_согласований" localSheetId="3">#REF!</definedName>
    <definedName name="Количество_согласований">#REF!</definedName>
    <definedName name="Командировочные_расходы" localSheetId="4">#REF!</definedName>
    <definedName name="Командировочные_расходы" localSheetId="3">#REF!</definedName>
    <definedName name="Командировочные_расходы">#REF!</definedName>
    <definedName name="Коэффициент" localSheetId="4">#REF!</definedName>
    <definedName name="Коэффициент" localSheetId="3">#REF!</definedName>
    <definedName name="Коэффициент">#REF!</definedName>
    <definedName name="куку" localSheetId="4">#REF!</definedName>
    <definedName name="куку" localSheetId="3">#REF!</definedName>
    <definedName name="куку">#REF!</definedName>
    <definedName name="лл" localSheetId="4">#REF!</definedName>
    <definedName name="лл" localSheetId="3">#REF!</definedName>
    <definedName name="лл">#REF!</definedName>
    <definedName name="ллдж" localSheetId="4">#REF!</definedName>
    <definedName name="ллдж" localSheetId="3">#REF!</definedName>
    <definedName name="ллдж">#REF!</definedName>
    <definedName name="мит" localSheetId="4">#REF!</definedName>
    <definedName name="мит" localSheetId="3">#REF!</definedName>
    <definedName name="мит">#REF!</definedName>
    <definedName name="МММММММММ" localSheetId="4">#REF!</definedName>
    <definedName name="МММММММММ" localSheetId="3">#REF!</definedName>
    <definedName name="МММММММММ">#REF!</definedName>
    <definedName name="Название_проекта" localSheetId="4">#REF!</definedName>
    <definedName name="Название_проекта" localSheetId="3">#REF!</definedName>
    <definedName name="Название_проекта">#REF!</definedName>
    <definedName name="Номер_договора" localSheetId="4">#REF!</definedName>
    <definedName name="Номер_договора" localSheetId="3">#REF!</definedName>
    <definedName name="Номер_договора">#REF!</definedName>
    <definedName name="о" localSheetId="4">#REF!</definedName>
    <definedName name="о" localSheetId="3">#REF!</definedName>
    <definedName name="о">#REF!</definedName>
    <definedName name="_xlnm.Print_Area" localSheetId="0">cводная!$A$1:$G$30</definedName>
    <definedName name="_xlnm.Print_Area" localSheetId="4">АКТ!$A$1:$G$26</definedName>
    <definedName name="_xlnm.Print_Area" localSheetId="2">геодезия!$A$1:$J$47</definedName>
    <definedName name="_xlnm.Print_Area" localSheetId="1">КПТ!$A$1:$I$55</definedName>
    <definedName name="_xlnm.Print_Area" localSheetId="3">'схема границ'!$A$1:$I$63</definedName>
    <definedName name="объем">#N/A</definedName>
    <definedName name="объем___0" localSheetId="4">#REF!</definedName>
    <definedName name="объем___0" localSheetId="3">#REF!</definedName>
    <definedName name="объем___0">#REF!</definedName>
    <definedName name="объем___0___0" localSheetId="4">#REF!</definedName>
    <definedName name="объем___0___0" localSheetId="3">#REF!</definedName>
    <definedName name="объем___0___0">#REF!</definedName>
    <definedName name="объем___0___0___0" localSheetId="4">#REF!</definedName>
    <definedName name="объем___0___0___0" localSheetId="3">#REF!</definedName>
    <definedName name="объем___0___0___0">#REF!</definedName>
    <definedName name="объем___0___0___0___0" localSheetId="4">#REF!</definedName>
    <definedName name="объем___0___0___0___0" localSheetId="3">#REF!</definedName>
    <definedName name="объем___0___0___0___0">#REF!</definedName>
    <definedName name="объем___0___0___2" localSheetId="4">#REF!</definedName>
    <definedName name="объем___0___0___2" localSheetId="3">#REF!</definedName>
    <definedName name="объем___0___0___2">#REF!</definedName>
    <definedName name="объем___0___0___3" localSheetId="4">#REF!</definedName>
    <definedName name="объем___0___0___3" localSheetId="3">#REF!</definedName>
    <definedName name="объем___0___0___3">#REF!</definedName>
    <definedName name="объем___0___0___4" localSheetId="4">#REF!</definedName>
    <definedName name="объем___0___0___4" localSheetId="3">#REF!</definedName>
    <definedName name="объем___0___0___4">#REF!</definedName>
    <definedName name="объем___0___1" localSheetId="4">#REF!</definedName>
    <definedName name="объем___0___1" localSheetId="3">#REF!</definedName>
    <definedName name="объем___0___1">#REF!</definedName>
    <definedName name="объем___0___10" localSheetId="4">#REF!</definedName>
    <definedName name="объем___0___10" localSheetId="3">#REF!</definedName>
    <definedName name="объем___0___10">#REF!</definedName>
    <definedName name="объем___0___12" localSheetId="4">#REF!</definedName>
    <definedName name="объем___0___12" localSheetId="3">#REF!</definedName>
    <definedName name="объем___0___12">#REF!</definedName>
    <definedName name="объем___0___2" localSheetId="4">#REF!</definedName>
    <definedName name="объем___0___2" localSheetId="3">#REF!</definedName>
    <definedName name="объем___0___2">#REF!</definedName>
    <definedName name="объем___0___2___0" localSheetId="4">#REF!</definedName>
    <definedName name="объем___0___2___0" localSheetId="3">#REF!</definedName>
    <definedName name="объем___0___2___0">#REF!</definedName>
    <definedName name="объем___0___3" localSheetId="4">#REF!</definedName>
    <definedName name="объем___0___3" localSheetId="3">#REF!</definedName>
    <definedName name="объем___0___3">#REF!</definedName>
    <definedName name="объем___0___4" localSheetId="4">#REF!</definedName>
    <definedName name="объем___0___4" localSheetId="3">#REF!</definedName>
    <definedName name="объем___0___4">#REF!</definedName>
    <definedName name="объем___0___5" localSheetId="4">#REF!</definedName>
    <definedName name="объем___0___5" localSheetId="3">#REF!</definedName>
    <definedName name="объем___0___5">#REF!</definedName>
    <definedName name="объем___0___6" localSheetId="4">#REF!</definedName>
    <definedName name="объем___0___6" localSheetId="3">#REF!</definedName>
    <definedName name="объем___0___6">#REF!</definedName>
    <definedName name="объем___0___8" localSheetId="4">#REF!</definedName>
    <definedName name="объем___0___8" localSheetId="3">#REF!</definedName>
    <definedName name="объем___0___8">#REF!</definedName>
    <definedName name="объем___1" localSheetId="4">#REF!</definedName>
    <definedName name="объем___1" localSheetId="3">#REF!</definedName>
    <definedName name="объем___1">#REF!</definedName>
    <definedName name="объем___1___0" localSheetId="4">#REF!</definedName>
    <definedName name="объем___1___0" localSheetId="3">#REF!</definedName>
    <definedName name="объем___1___0">#REF!</definedName>
    <definedName name="объем___10" localSheetId="4">#REF!</definedName>
    <definedName name="объем___10" localSheetId="3">#REF!</definedName>
    <definedName name="объем___10">#REF!</definedName>
    <definedName name="объем___10___0">NA()</definedName>
    <definedName name="объем___10___0___0" localSheetId="4">#REF!</definedName>
    <definedName name="объем___10___0___0" localSheetId="3">#REF!</definedName>
    <definedName name="объем___10___0___0">#REF!</definedName>
    <definedName name="объем___10___1" localSheetId="4">#REF!</definedName>
    <definedName name="объем___10___1" localSheetId="3">#REF!</definedName>
    <definedName name="объем___10___1">#REF!</definedName>
    <definedName name="объем___10___10" localSheetId="4">#REF!</definedName>
    <definedName name="объем___10___10" localSheetId="3">#REF!</definedName>
    <definedName name="объем___10___10">#REF!</definedName>
    <definedName name="объем___10___12" localSheetId="4">#REF!</definedName>
    <definedName name="объем___10___12" localSheetId="3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4">#REF!</definedName>
    <definedName name="объем___11" localSheetId="3">#REF!</definedName>
    <definedName name="объем___11">#REF!</definedName>
    <definedName name="объем___11___0">NA()</definedName>
    <definedName name="объем___11___10" localSheetId="4">#REF!</definedName>
    <definedName name="объем___11___10" localSheetId="3">#REF!</definedName>
    <definedName name="объем___11___10">#REF!</definedName>
    <definedName name="объем___11___2" localSheetId="4">#REF!</definedName>
    <definedName name="объем___11___2" localSheetId="3">#REF!</definedName>
    <definedName name="объем___11___2">#REF!</definedName>
    <definedName name="объем___11___4" localSheetId="4">#REF!</definedName>
    <definedName name="объем___11___4" localSheetId="3">#REF!</definedName>
    <definedName name="объем___11___4">#REF!</definedName>
    <definedName name="объем___11___6" localSheetId="4">#REF!</definedName>
    <definedName name="объем___11___6" localSheetId="3">#REF!</definedName>
    <definedName name="объем___11___6">#REF!</definedName>
    <definedName name="объем___11___8" localSheetId="4">#REF!</definedName>
    <definedName name="объем___11___8" localSheetId="3">#REF!</definedName>
    <definedName name="объем___11___8">#REF!</definedName>
    <definedName name="объем___12">NA()</definedName>
    <definedName name="объем___2" localSheetId="4">#REF!</definedName>
    <definedName name="объем___2" localSheetId="3">#REF!</definedName>
    <definedName name="объем___2">#REF!</definedName>
    <definedName name="объем___2___0" localSheetId="4">#REF!</definedName>
    <definedName name="объем___2___0" localSheetId="3">#REF!</definedName>
    <definedName name="объем___2___0">#REF!</definedName>
    <definedName name="объем___2___0___0" localSheetId="4">#REF!</definedName>
    <definedName name="объем___2___0___0" localSheetId="3">#REF!</definedName>
    <definedName name="объем___2___0___0">#REF!</definedName>
    <definedName name="объем___2___0___0___0" localSheetId="4">#REF!</definedName>
    <definedName name="объем___2___0___0___0" localSheetId="3">#REF!</definedName>
    <definedName name="объем___2___0___0___0">#REF!</definedName>
    <definedName name="объем___2___1" localSheetId="4">#REF!</definedName>
    <definedName name="объем___2___1" localSheetId="3">#REF!</definedName>
    <definedName name="объем___2___1">#REF!</definedName>
    <definedName name="объем___2___10" localSheetId="4">#REF!</definedName>
    <definedName name="объем___2___10" localSheetId="3">#REF!</definedName>
    <definedName name="объем___2___10">#REF!</definedName>
    <definedName name="объем___2___12" localSheetId="4">#REF!</definedName>
    <definedName name="объем___2___12" localSheetId="3">#REF!</definedName>
    <definedName name="объем___2___12">#REF!</definedName>
    <definedName name="объем___2___2" localSheetId="4">#REF!</definedName>
    <definedName name="объем___2___2" localSheetId="3">#REF!</definedName>
    <definedName name="объем___2___2">#REF!</definedName>
    <definedName name="объем___2___3" localSheetId="4">#REF!</definedName>
    <definedName name="объем___2___3" localSheetId="3">#REF!</definedName>
    <definedName name="объем___2___3">#REF!</definedName>
    <definedName name="объем___2___4" localSheetId="4">#REF!</definedName>
    <definedName name="объем___2___4" localSheetId="3">#REF!</definedName>
    <definedName name="объем___2___4">#REF!</definedName>
    <definedName name="объем___2___6" localSheetId="4">#REF!</definedName>
    <definedName name="объем___2___6" localSheetId="3">#REF!</definedName>
    <definedName name="объем___2___6">#REF!</definedName>
    <definedName name="объем___2___8" localSheetId="4">#REF!</definedName>
    <definedName name="объем___2___8" localSheetId="3">#REF!</definedName>
    <definedName name="объем___2___8">#REF!</definedName>
    <definedName name="объем___3" localSheetId="4">#REF!</definedName>
    <definedName name="объем___3" localSheetId="3">#REF!</definedName>
    <definedName name="объем___3">#REF!</definedName>
    <definedName name="объем___3___0" localSheetId="4">#REF!</definedName>
    <definedName name="объем___3___0" localSheetId="3">#REF!</definedName>
    <definedName name="объем___3___0">#REF!</definedName>
    <definedName name="объем___3___0___0">NA()</definedName>
    <definedName name="объем___3___10" localSheetId="4">#REF!</definedName>
    <definedName name="объем___3___10" localSheetId="3">#REF!</definedName>
    <definedName name="объем___3___10">#REF!</definedName>
    <definedName name="объем___3___2" localSheetId="4">#REF!</definedName>
    <definedName name="объем___3___2" localSheetId="3">#REF!</definedName>
    <definedName name="объем___3___2">#REF!</definedName>
    <definedName name="объем___3___3" localSheetId="4">#REF!</definedName>
    <definedName name="объем___3___3" localSheetId="3">#REF!</definedName>
    <definedName name="объем___3___3">#REF!</definedName>
    <definedName name="объем___3___4" localSheetId="4">#REF!</definedName>
    <definedName name="объем___3___4" localSheetId="3">#REF!</definedName>
    <definedName name="объем___3___4">#REF!</definedName>
    <definedName name="объем___3___6" localSheetId="4">#REF!</definedName>
    <definedName name="объем___3___6" localSheetId="3">#REF!</definedName>
    <definedName name="объем___3___6">#REF!</definedName>
    <definedName name="объем___3___8" localSheetId="4">#REF!</definedName>
    <definedName name="объем___3___8" localSheetId="3">#REF!</definedName>
    <definedName name="объем___3___8">#REF!</definedName>
    <definedName name="объем___4" localSheetId="4">#REF!</definedName>
    <definedName name="объем___4" localSheetId="3">#REF!</definedName>
    <definedName name="объем___4">#REF!</definedName>
    <definedName name="объем___4___0">NA()</definedName>
    <definedName name="объем___4___0___0" localSheetId="4">#REF!</definedName>
    <definedName name="объем___4___0___0" localSheetId="3">#REF!</definedName>
    <definedName name="объем___4___0___0">#REF!</definedName>
    <definedName name="объем___4___0___0___0" localSheetId="4">#REF!</definedName>
    <definedName name="объем___4___0___0___0" localSheetId="3">#REF!</definedName>
    <definedName name="объем___4___0___0___0">#REF!</definedName>
    <definedName name="объем___4___10" localSheetId="4">#REF!</definedName>
    <definedName name="объем___4___10" localSheetId="3">#REF!</definedName>
    <definedName name="объем___4___10">#REF!</definedName>
    <definedName name="объем___4___12" localSheetId="4">#REF!</definedName>
    <definedName name="объем___4___12" localSheetId="3">#REF!</definedName>
    <definedName name="объем___4___12">#REF!</definedName>
    <definedName name="объем___4___2" localSheetId="4">#REF!</definedName>
    <definedName name="объем___4___2" localSheetId="3">#REF!</definedName>
    <definedName name="объем___4___2">#REF!</definedName>
    <definedName name="объем___4___3" localSheetId="4">#REF!</definedName>
    <definedName name="объем___4___3" localSheetId="3">#REF!</definedName>
    <definedName name="объем___4___3">#REF!</definedName>
    <definedName name="объем___4___4" localSheetId="4">#REF!</definedName>
    <definedName name="объем___4___4" localSheetId="3">#REF!</definedName>
    <definedName name="объем___4___4">#REF!</definedName>
    <definedName name="объем___4___6" localSheetId="4">#REF!</definedName>
    <definedName name="объем___4___6" localSheetId="3">#REF!</definedName>
    <definedName name="объем___4___6">#REF!</definedName>
    <definedName name="объем___4___8" localSheetId="4">#REF!</definedName>
    <definedName name="объем___4___8" localSheetId="3">#REF!</definedName>
    <definedName name="объем___4___8">#REF!</definedName>
    <definedName name="объем___5">NA()</definedName>
    <definedName name="объем___5___0" localSheetId="4">#REF!</definedName>
    <definedName name="объем___5___0" localSheetId="3">#REF!</definedName>
    <definedName name="объем___5___0">#REF!</definedName>
    <definedName name="объем___5___0___0" localSheetId="4">#REF!</definedName>
    <definedName name="объем___5___0___0" localSheetId="3">#REF!</definedName>
    <definedName name="объем___5___0___0">#REF!</definedName>
    <definedName name="объем___5___0___0___0" localSheetId="4">#REF!</definedName>
    <definedName name="объем___5___0___0___0" localSheetId="3">#REF!</definedName>
    <definedName name="объем___5___0___0___0">#REF!</definedName>
    <definedName name="объем___5___3">NA()</definedName>
    <definedName name="объем___6">NA()</definedName>
    <definedName name="объем___6___0" localSheetId="4">#REF!</definedName>
    <definedName name="объем___6___0" localSheetId="3">#REF!</definedName>
    <definedName name="объем___6___0">#REF!</definedName>
    <definedName name="объем___6___0___0" localSheetId="4">#REF!</definedName>
    <definedName name="объем___6___0___0" localSheetId="3">#REF!</definedName>
    <definedName name="объем___6___0___0">#REF!</definedName>
    <definedName name="объем___6___0___0___0" localSheetId="4">#REF!</definedName>
    <definedName name="объем___6___0___0___0" localSheetId="3">#REF!</definedName>
    <definedName name="объем___6___0___0___0">#REF!</definedName>
    <definedName name="объем___6___1" localSheetId="4">#REF!</definedName>
    <definedName name="объем___6___1" localSheetId="3">#REF!</definedName>
    <definedName name="объем___6___1">#REF!</definedName>
    <definedName name="объем___6___10" localSheetId="4">#REF!</definedName>
    <definedName name="объем___6___10" localSheetId="3">#REF!</definedName>
    <definedName name="объем___6___10">#REF!</definedName>
    <definedName name="объем___6___12" localSheetId="4">#REF!</definedName>
    <definedName name="объем___6___12" localSheetId="3">#REF!</definedName>
    <definedName name="объем___6___12">#REF!</definedName>
    <definedName name="объем___6___2" localSheetId="4">#REF!</definedName>
    <definedName name="объем___6___2" localSheetId="3">#REF!</definedName>
    <definedName name="объем___6___2">#REF!</definedName>
    <definedName name="объем___6___4" localSheetId="4">#REF!</definedName>
    <definedName name="объем___6___4" localSheetId="3">#REF!</definedName>
    <definedName name="объем___6___4">#REF!</definedName>
    <definedName name="объем___6___6" localSheetId="4">#REF!</definedName>
    <definedName name="объем___6___6" localSheetId="3">#REF!</definedName>
    <definedName name="объем___6___6">#REF!</definedName>
    <definedName name="объем___6___8" localSheetId="4">#REF!</definedName>
    <definedName name="объем___6___8" localSheetId="3">#REF!</definedName>
    <definedName name="объем___6___8">#REF!</definedName>
    <definedName name="объем___7" localSheetId="4">#REF!</definedName>
    <definedName name="объем___7" localSheetId="3">#REF!</definedName>
    <definedName name="объем___7">#REF!</definedName>
    <definedName name="объем___7___0" localSheetId="4">#REF!</definedName>
    <definedName name="объем___7___0" localSheetId="3">#REF!</definedName>
    <definedName name="объем___7___0">#REF!</definedName>
    <definedName name="объем___7___10" localSheetId="4">#REF!</definedName>
    <definedName name="объем___7___10" localSheetId="3">#REF!</definedName>
    <definedName name="объем___7___10">#REF!</definedName>
    <definedName name="объем___7___2" localSheetId="4">#REF!</definedName>
    <definedName name="объем___7___2" localSheetId="3">#REF!</definedName>
    <definedName name="объем___7___2">#REF!</definedName>
    <definedName name="объем___7___4" localSheetId="4">#REF!</definedName>
    <definedName name="объем___7___4" localSheetId="3">#REF!</definedName>
    <definedName name="объем___7___4">#REF!</definedName>
    <definedName name="объем___7___6" localSheetId="4">#REF!</definedName>
    <definedName name="объем___7___6" localSheetId="3">#REF!</definedName>
    <definedName name="объем___7___6">#REF!</definedName>
    <definedName name="объем___7___8" localSheetId="4">#REF!</definedName>
    <definedName name="объем___7___8" localSheetId="3">#REF!</definedName>
    <definedName name="объем___7___8">#REF!</definedName>
    <definedName name="объем___8" localSheetId="4">#REF!</definedName>
    <definedName name="объем___8" localSheetId="3">#REF!</definedName>
    <definedName name="объем___8">#REF!</definedName>
    <definedName name="объем___8___0" localSheetId="4">#REF!</definedName>
    <definedName name="объем___8___0" localSheetId="3">#REF!</definedName>
    <definedName name="объем___8___0">#REF!</definedName>
    <definedName name="объем___8___0___0" localSheetId="4">#REF!</definedName>
    <definedName name="объем___8___0___0" localSheetId="3">#REF!</definedName>
    <definedName name="объем___8___0___0">#REF!</definedName>
    <definedName name="объем___8___0___0___0" localSheetId="4">#REF!</definedName>
    <definedName name="объем___8___0___0___0" localSheetId="3">#REF!</definedName>
    <definedName name="объем___8___0___0___0">#REF!</definedName>
    <definedName name="объем___8___1" localSheetId="4">#REF!</definedName>
    <definedName name="объем___8___1" localSheetId="3">#REF!</definedName>
    <definedName name="объем___8___1">#REF!</definedName>
    <definedName name="объем___8___10" localSheetId="4">#REF!</definedName>
    <definedName name="объем___8___10" localSheetId="3">#REF!</definedName>
    <definedName name="объем___8___10">#REF!</definedName>
    <definedName name="объем___8___12" localSheetId="4">#REF!</definedName>
    <definedName name="объем___8___12" localSheetId="3">#REF!</definedName>
    <definedName name="объем___8___12">#REF!</definedName>
    <definedName name="объем___8___2" localSheetId="4">#REF!</definedName>
    <definedName name="объем___8___2" localSheetId="3">#REF!</definedName>
    <definedName name="объем___8___2">#REF!</definedName>
    <definedName name="объем___8___4" localSheetId="4">#REF!</definedName>
    <definedName name="объем___8___4" localSheetId="3">#REF!</definedName>
    <definedName name="объем___8___4">#REF!</definedName>
    <definedName name="объем___8___6" localSheetId="4">#REF!</definedName>
    <definedName name="объем___8___6" localSheetId="3">#REF!</definedName>
    <definedName name="объем___8___6">#REF!</definedName>
    <definedName name="объем___8___8" localSheetId="4">#REF!</definedName>
    <definedName name="объем___8___8" localSheetId="3">#REF!</definedName>
    <definedName name="объем___8___8">#REF!</definedName>
    <definedName name="объем___9" localSheetId="4">#REF!</definedName>
    <definedName name="объем___9" localSheetId="3">#REF!</definedName>
    <definedName name="объем___9">#REF!</definedName>
    <definedName name="объем___9___0" localSheetId="4">#REF!</definedName>
    <definedName name="объем___9___0" localSheetId="3">#REF!</definedName>
    <definedName name="объем___9___0">#REF!</definedName>
    <definedName name="объем___9___0___0" localSheetId="4">#REF!</definedName>
    <definedName name="объем___9___0___0" localSheetId="3">#REF!</definedName>
    <definedName name="объем___9___0___0">#REF!</definedName>
    <definedName name="объем___9___0___0___0" localSheetId="4">#REF!</definedName>
    <definedName name="объем___9___0___0___0" localSheetId="3">#REF!</definedName>
    <definedName name="объем___9___0___0___0">#REF!</definedName>
    <definedName name="объем___9___10" localSheetId="4">#REF!</definedName>
    <definedName name="объем___9___10" localSheetId="3">#REF!</definedName>
    <definedName name="объем___9___10">#REF!</definedName>
    <definedName name="объем___9___2" localSheetId="4">#REF!</definedName>
    <definedName name="объем___9___2" localSheetId="3">#REF!</definedName>
    <definedName name="объем___9___2">#REF!</definedName>
    <definedName name="объем___9___4" localSheetId="4">#REF!</definedName>
    <definedName name="объем___9___4" localSheetId="3">#REF!</definedName>
    <definedName name="объем___9___4">#REF!</definedName>
    <definedName name="объем___9___6" localSheetId="4">#REF!</definedName>
    <definedName name="объем___9___6" localSheetId="3">#REF!</definedName>
    <definedName name="объем___9___6">#REF!</definedName>
    <definedName name="объем___9___8" localSheetId="4">#REF!</definedName>
    <definedName name="объем___9___8" localSheetId="3">#REF!</definedName>
    <definedName name="объем___9___8">#REF!</definedName>
    <definedName name="объем1" localSheetId="4">#REF!</definedName>
    <definedName name="объем1" localSheetId="3">#REF!</definedName>
    <definedName name="объем1">#REF!</definedName>
    <definedName name="ооо" localSheetId="4">#REF!</definedName>
    <definedName name="ооо" localSheetId="3">#REF!</definedName>
    <definedName name="ооо">#REF!</definedName>
    <definedName name="орп" localSheetId="4">[9]Смета!#REF!</definedName>
    <definedName name="орп" localSheetId="3">[9]Смета!#REF!</definedName>
    <definedName name="орп">[9]Смета!#REF!</definedName>
    <definedName name="п" localSheetId="4">#REF!</definedName>
    <definedName name="п" localSheetId="3">#REF!</definedName>
    <definedName name="п">#REF!</definedName>
    <definedName name="план" localSheetId="4">[8]топография!#REF!</definedName>
    <definedName name="план" localSheetId="3">[8]топография!#REF!</definedName>
    <definedName name="план">[8]топография!#REF!</definedName>
    <definedName name="Площадь" localSheetId="4">#REF!</definedName>
    <definedName name="Площадь" localSheetId="3">#REF!</definedName>
    <definedName name="Площадь">#REF!</definedName>
    <definedName name="Площадь_нелинейных_объектов" localSheetId="4">#REF!</definedName>
    <definedName name="Площадь_нелинейных_объектов" localSheetId="3">#REF!</definedName>
    <definedName name="Площадь_нелинейных_объектов">#REF!</definedName>
    <definedName name="Площадь_планшетов" localSheetId="4">#REF!</definedName>
    <definedName name="Площадь_планшетов" localSheetId="3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4">#REF!</definedName>
    <definedName name="Поправочные_коэффициенты_по_письму_Госстроя_от_25.12.90___0" localSheetId="3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4">#REF!</definedName>
    <definedName name="Поправочные_коэффициенты_по_письму_Госстроя_от_25.12.90___0___0" localSheetId="3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4">#REF!</definedName>
    <definedName name="Поправочные_коэффициенты_по_письму_Госстроя_от_25.12.90___0___0___0" localSheetId="3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4">#REF!</definedName>
    <definedName name="Поправочные_коэффициенты_по_письму_Госстроя_от_25.12.90___0___0___0___0" localSheetId="3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4">#REF!</definedName>
    <definedName name="Поправочные_коэффициенты_по_письму_Госстроя_от_25.12.90___0___0___2" localSheetId="3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4">#REF!</definedName>
    <definedName name="Поправочные_коэффициенты_по_письму_Госстроя_от_25.12.90___0___0___3" localSheetId="3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4">#REF!</definedName>
    <definedName name="Поправочные_коэффициенты_по_письму_Госстроя_от_25.12.90___0___0___4" localSheetId="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4">#REF!</definedName>
    <definedName name="Поправочные_коэффициенты_по_письму_Госстроя_от_25.12.90___0___1" localSheetId="3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4">#REF!</definedName>
    <definedName name="Поправочные_коэффициенты_по_письму_Госстроя_от_25.12.90___0___10" localSheetId="3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4">#REF!</definedName>
    <definedName name="Поправочные_коэффициенты_по_письму_Госстроя_от_25.12.90___0___12" localSheetId="3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4">#REF!</definedName>
    <definedName name="Поправочные_коэффициенты_по_письму_Госстроя_от_25.12.90___0___2" localSheetId="3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4">#REF!</definedName>
    <definedName name="Поправочные_коэффициенты_по_письму_Госстроя_от_25.12.90___0___2___0" localSheetId="3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4">#REF!</definedName>
    <definedName name="Поправочные_коэффициенты_по_письму_Госстроя_от_25.12.90___0___3" localSheetId="3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4">#REF!</definedName>
    <definedName name="Поправочные_коэффициенты_по_письму_Госстроя_от_25.12.90___0___3___0" localSheetId="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4">#REF!</definedName>
    <definedName name="Поправочные_коэффициенты_по_письму_Госстроя_от_25.12.90___0___4" localSheetId="3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4">#REF!</definedName>
    <definedName name="Поправочные_коэффициенты_по_письму_Госстроя_от_25.12.90___0___5" localSheetId="3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4">#REF!</definedName>
    <definedName name="Поправочные_коэффициенты_по_письму_Госстроя_от_25.12.90___0___6" localSheetId="3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4">#REF!</definedName>
    <definedName name="Поправочные_коэффициенты_по_письму_Госстроя_от_25.12.90___0___8" localSheetId="3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4">#REF!</definedName>
    <definedName name="Поправочные_коэффициенты_по_письму_Госстроя_от_25.12.90___1" localSheetId="3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4">#REF!</definedName>
    <definedName name="Поправочные_коэффициенты_по_письму_Госстроя_от_25.12.90___1___0" localSheetId="3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4">#REF!</definedName>
    <definedName name="Поправочные_коэффициенты_по_письму_Госстроя_от_25.12.90___1___3" localSheetId="3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4">#REF!</definedName>
    <definedName name="Поправочные_коэффициенты_по_письму_Госстроя_от_25.12.90___10" localSheetId="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4">#REF!</definedName>
    <definedName name="Поправочные_коэффициенты_по_письму_Госстроя_от_25.12.90___10___0___0" localSheetId="3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4">#REF!</definedName>
    <definedName name="Поправочные_коэффициенты_по_письму_Госстроя_от_25.12.90___10___1" localSheetId="3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4">#REF!</definedName>
    <definedName name="Поправочные_коэффициенты_по_письму_Госстроя_от_25.12.90___10___10" localSheetId="3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4">#REF!</definedName>
    <definedName name="Поправочные_коэффициенты_по_письму_Госстроя_от_25.12.90___10___12" localSheetId="3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4">#REF!</definedName>
    <definedName name="Поправочные_коэффициенты_по_письму_Госстроя_от_25.12.90___11" localSheetId="3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4">#REF!</definedName>
    <definedName name="Поправочные_коэффициенты_по_письму_Госстроя_от_25.12.90___11___10" localSheetId="3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4">#REF!</definedName>
    <definedName name="Поправочные_коэффициенты_по_письму_Госстроя_от_25.12.90___11___2" localSheetId="3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4">#REF!</definedName>
    <definedName name="Поправочные_коэффициенты_по_письму_Госстроя_от_25.12.90___11___4" localSheetId="3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4">#REF!</definedName>
    <definedName name="Поправочные_коэффициенты_по_письму_Госстроя_от_25.12.90___11___6" localSheetId="3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4">#REF!</definedName>
    <definedName name="Поправочные_коэффициенты_по_письму_Госстроя_от_25.12.90___11___8" localSheetId="3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4">#REF!</definedName>
    <definedName name="Поправочные_коэффициенты_по_письму_Госстроя_от_25.12.90___2" localSheetId="3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4">#REF!</definedName>
    <definedName name="Поправочные_коэффициенты_по_письму_Госстроя_от_25.12.90___2___0" localSheetId="3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4">#REF!</definedName>
    <definedName name="Поправочные_коэффициенты_по_письму_Госстроя_от_25.12.90___2___0___0" localSheetId="3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4">#REF!</definedName>
    <definedName name="Поправочные_коэффициенты_по_письму_Госстроя_от_25.12.90___2___0___0___0" localSheetId="3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4">#REF!</definedName>
    <definedName name="Поправочные_коэффициенты_по_письму_Госстроя_от_25.12.90___2___1" localSheetId="3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4">#REF!</definedName>
    <definedName name="Поправочные_коэффициенты_по_письму_Госстроя_от_25.12.90___2___10" localSheetId="3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4">#REF!</definedName>
    <definedName name="Поправочные_коэффициенты_по_письму_Госстроя_от_25.12.90___2___12" localSheetId="3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4">#REF!</definedName>
    <definedName name="Поправочные_коэффициенты_по_письму_Госстроя_от_25.12.90___2___2" localSheetId="3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4">#REF!</definedName>
    <definedName name="Поправочные_коэффициенты_по_письму_Госстроя_от_25.12.90___2___3" localSheetId="3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4">#REF!</definedName>
    <definedName name="Поправочные_коэффициенты_по_письму_Госстроя_от_25.12.90___2___4" localSheetId="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4">#REF!</definedName>
    <definedName name="Поправочные_коэффициенты_по_письму_Госстроя_от_25.12.90___2___6" localSheetId="3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4">#REF!</definedName>
    <definedName name="Поправочные_коэффициенты_по_письму_Госстроя_от_25.12.90___2___8" localSheetId="3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4">#REF!</definedName>
    <definedName name="Поправочные_коэффициенты_по_письму_Госстроя_от_25.12.90___3" localSheetId="3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4">#REF!</definedName>
    <definedName name="Поправочные_коэффициенты_по_письму_Госстроя_от_25.12.90___3___0" localSheetId="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4">#REF!</definedName>
    <definedName name="Поправочные_коэффициенты_по_письму_Госстроя_от_25.12.90___3___0___2" localSheetId="3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4">#REF!</definedName>
    <definedName name="Поправочные_коэффициенты_по_письму_Госстроя_от_25.12.90___3___10" localSheetId="3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4">#REF!</definedName>
    <definedName name="Поправочные_коэффициенты_по_письму_Госстроя_от_25.12.90___3___2" localSheetId="3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4">#REF!</definedName>
    <definedName name="Поправочные_коэффициенты_по_письму_Госстроя_от_25.12.90___3___3" localSheetId="3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4">#REF!</definedName>
    <definedName name="Поправочные_коэффициенты_по_письму_Госстроя_от_25.12.90___3___4" localSheetId="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4">#REF!</definedName>
    <definedName name="Поправочные_коэффициенты_по_письму_Госстроя_от_25.12.90___3___6" localSheetId="3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4">#REF!</definedName>
    <definedName name="Поправочные_коэффициенты_по_письму_Госстроя_от_25.12.90___3___8" localSheetId="3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4">#REF!</definedName>
    <definedName name="Поправочные_коэффициенты_по_письму_Госстроя_от_25.12.90___4" localSheetId="3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4">#REF!</definedName>
    <definedName name="Поправочные_коэффициенты_по_письму_Госстроя_от_25.12.90___4___0___0" localSheetId="3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4">#REF!</definedName>
    <definedName name="Поправочные_коэффициенты_по_письму_Госстроя_от_25.12.90___4___0___0___0" localSheetId="3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4">#REF!</definedName>
    <definedName name="Поправочные_коэффициенты_по_письму_Госстроя_от_25.12.90___4___0___2" localSheetId="3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4">#REF!</definedName>
    <definedName name="Поправочные_коэффициенты_по_письму_Госстроя_от_25.12.90___4___0___4" localSheetId="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4">#REF!</definedName>
    <definedName name="Поправочные_коэффициенты_по_письму_Госстроя_от_25.12.90___4___10" localSheetId="3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4">#REF!</definedName>
    <definedName name="Поправочные_коэффициенты_по_письму_Госстроя_от_25.12.90___4___12" localSheetId="3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4">#REF!</definedName>
    <definedName name="Поправочные_коэффициенты_по_письму_Госстроя_от_25.12.90___4___2" localSheetId="3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4">#REF!</definedName>
    <definedName name="Поправочные_коэффициенты_по_письму_Госстроя_от_25.12.90___4___3" localSheetId="3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4">#REF!</definedName>
    <definedName name="Поправочные_коэффициенты_по_письму_Госстроя_от_25.12.90___4___3___0" localSheetId="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4">#REF!</definedName>
    <definedName name="Поправочные_коэффициенты_по_письму_Госстроя_от_25.12.90___4___4" localSheetId="3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4">#REF!</definedName>
    <definedName name="Поправочные_коэффициенты_по_письму_Госстроя_от_25.12.90___4___6" localSheetId="3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4">#REF!</definedName>
    <definedName name="Поправочные_коэффициенты_по_письму_Госстроя_от_25.12.90___4___8" localSheetId="3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4">#REF!</definedName>
    <definedName name="Поправочные_коэффициенты_по_письму_Госстроя_от_25.12.90___5___0" localSheetId="3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4">#REF!</definedName>
    <definedName name="Поправочные_коэффициенты_по_письму_Госстроя_от_25.12.90___5___0___0" localSheetId="3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4">#REF!</definedName>
    <definedName name="Поправочные_коэффициенты_по_письму_Госстроя_от_25.12.90___5___0___0___0" localSheetId="3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4">#REF!</definedName>
    <definedName name="Поправочные_коэффициенты_по_письму_Госстроя_от_25.12.90___6___0" localSheetId="3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4">#REF!</definedName>
    <definedName name="Поправочные_коэффициенты_по_письму_Госстроя_от_25.12.90___6___0___0" localSheetId="3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4">#REF!</definedName>
    <definedName name="Поправочные_коэффициенты_по_письму_Госстроя_от_25.12.90___6___0___0___0" localSheetId="3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4">#REF!</definedName>
    <definedName name="Поправочные_коэффициенты_по_письму_Госстроя_от_25.12.90___6___1" localSheetId="3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4">#REF!</definedName>
    <definedName name="Поправочные_коэффициенты_по_письму_Госстроя_от_25.12.90___6___10" localSheetId="3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4">#REF!</definedName>
    <definedName name="Поправочные_коэффициенты_по_письму_Госстроя_от_25.12.90___6___12" localSheetId="3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4">#REF!</definedName>
    <definedName name="Поправочные_коэффициенты_по_письму_Госстроя_от_25.12.90___6___2" localSheetId="3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4">#REF!</definedName>
    <definedName name="Поправочные_коэффициенты_по_письму_Госстроя_от_25.12.90___6___4" localSheetId="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4">#REF!</definedName>
    <definedName name="Поправочные_коэффициенты_по_письму_Госстроя_от_25.12.90___6___6" localSheetId="3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4">#REF!</definedName>
    <definedName name="Поправочные_коэффициенты_по_письму_Госстроя_от_25.12.90___6___8" localSheetId="3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4">#REF!</definedName>
    <definedName name="Поправочные_коэффициенты_по_письму_Госстроя_от_25.12.90___7" localSheetId="3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4">#REF!</definedName>
    <definedName name="Поправочные_коэффициенты_по_письму_Госстроя_от_25.12.90___7___0" localSheetId="3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4">#REF!</definedName>
    <definedName name="Поправочные_коэффициенты_по_письму_Госстроя_от_25.12.90___7___10" localSheetId="3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4">#REF!</definedName>
    <definedName name="Поправочные_коэффициенты_по_письму_Госстроя_от_25.12.90___7___2" localSheetId="3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4">#REF!</definedName>
    <definedName name="Поправочные_коэффициенты_по_письму_Госстроя_от_25.12.90___7___4" localSheetId="3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4">#REF!</definedName>
    <definedName name="Поправочные_коэффициенты_по_письму_Госстроя_от_25.12.90___7___6" localSheetId="3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4">#REF!</definedName>
    <definedName name="Поправочные_коэффициенты_по_письму_Госстроя_от_25.12.90___7___8" localSheetId="3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4">#REF!</definedName>
    <definedName name="Поправочные_коэффициенты_по_письму_Госстроя_от_25.12.90___8" localSheetId="3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4">#REF!</definedName>
    <definedName name="Поправочные_коэффициенты_по_письму_Госстроя_от_25.12.90___8___0" localSheetId="3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4">#REF!</definedName>
    <definedName name="Поправочные_коэффициенты_по_письму_Госстроя_от_25.12.90___8___0___0" localSheetId="3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4">#REF!</definedName>
    <definedName name="Поправочные_коэффициенты_по_письму_Госстроя_от_25.12.90___8___0___0___0" localSheetId="3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4">#REF!</definedName>
    <definedName name="Поправочные_коэффициенты_по_письму_Госстроя_от_25.12.90___8___1" localSheetId="3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4">#REF!</definedName>
    <definedName name="Поправочные_коэффициенты_по_письму_Госстроя_от_25.12.90___8___10" localSheetId="3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4">#REF!</definedName>
    <definedName name="Поправочные_коэффициенты_по_письму_Госстроя_от_25.12.90___8___12" localSheetId="3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4">#REF!</definedName>
    <definedName name="Поправочные_коэффициенты_по_письму_Госстроя_от_25.12.90___8___2" localSheetId="3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4">#REF!</definedName>
    <definedName name="Поправочные_коэффициенты_по_письму_Госстроя_от_25.12.90___8___4" localSheetId="3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4">#REF!</definedName>
    <definedName name="Поправочные_коэффициенты_по_письму_Госстроя_от_25.12.90___8___6" localSheetId="3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4">#REF!</definedName>
    <definedName name="Поправочные_коэффициенты_по_письму_Госстроя_от_25.12.90___8___8" localSheetId="3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4">#REF!</definedName>
    <definedName name="Поправочные_коэффициенты_по_письму_Госстроя_от_25.12.90___9" localSheetId="3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4">#REF!</definedName>
    <definedName name="Поправочные_коэффициенты_по_письму_Госстроя_от_25.12.90___9___0" localSheetId="3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4">#REF!</definedName>
    <definedName name="Поправочные_коэффициенты_по_письму_Госстроя_от_25.12.90___9___0___0" localSheetId="3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4">#REF!</definedName>
    <definedName name="Поправочные_коэффициенты_по_письму_Госстроя_от_25.12.90___9___0___0___0" localSheetId="3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4">#REF!</definedName>
    <definedName name="Поправочные_коэффициенты_по_письму_Госстроя_от_25.12.90___9___10" localSheetId="3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4">#REF!</definedName>
    <definedName name="Поправочные_коэффициенты_по_письму_Госстроя_от_25.12.90___9___2" localSheetId="3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4">#REF!</definedName>
    <definedName name="Поправочные_коэффициенты_по_письму_Госстроя_от_25.12.90___9___4" localSheetId="3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4">#REF!</definedName>
    <definedName name="Поправочные_коэффициенты_по_письму_Госстроя_от_25.12.90___9___6" localSheetId="3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4">#REF!</definedName>
    <definedName name="Поправочные_коэффициенты_по_письму_Госстроя_от_25.12.90___9___8" localSheetId="3">#REF!</definedName>
    <definedName name="Поправочные_коэффициенты_по_письму_Госстроя_от_25.12.90___9___8">#REF!</definedName>
    <definedName name="ппп" localSheetId="4">#REF!</definedName>
    <definedName name="ппп" localSheetId="3">#REF!</definedName>
    <definedName name="ппп">#REF!</definedName>
    <definedName name="прапоалад" localSheetId="4">[10]топография!#REF!</definedName>
    <definedName name="прапоалад" localSheetId="3">[10]топография!#REF!</definedName>
    <definedName name="прапоалад">[10]топография!#REF!</definedName>
    <definedName name="про" localSheetId="4">#REF!</definedName>
    <definedName name="про" localSheetId="3">#REF!</definedName>
    <definedName name="про">#REF!</definedName>
    <definedName name="пробная" localSheetId="4">#REF!</definedName>
    <definedName name="пробная" localSheetId="3">#REF!</definedName>
    <definedName name="пробная">#REF!</definedName>
    <definedName name="РД" localSheetId="4">#REF!</definedName>
    <definedName name="РД" localSheetId="3">#REF!</definedName>
    <definedName name="РД">#REF!</definedName>
    <definedName name="рол" localSheetId="4">[10]топография!#REF!</definedName>
    <definedName name="рол" localSheetId="3">[10]топография!#REF!</definedName>
    <definedName name="рол">[10]топография!#REF!</definedName>
    <definedName name="рпв" localSheetId="4">#REF!</definedName>
    <definedName name="рпв" localSheetId="3">#REF!</definedName>
    <definedName name="рпв">#REF!</definedName>
    <definedName name="Руководитель" localSheetId="4">#REF!</definedName>
    <definedName name="Руководитель" localSheetId="3">#REF!</definedName>
    <definedName name="Руководитель">#REF!</definedName>
    <definedName name="свод1" localSheetId="4">[11]топография!#REF!</definedName>
    <definedName name="свод1" localSheetId="3">[11]топография!#REF!</definedName>
    <definedName name="свод1">[11]топография!#REF!</definedName>
    <definedName name="см" localSheetId="4">#REF!</definedName>
    <definedName name="см" localSheetId="3">#REF!</definedName>
    <definedName name="см">#REF!</definedName>
    <definedName name="См5" localSheetId="4">#REF!</definedName>
    <definedName name="См5" localSheetId="3">#REF!</definedName>
    <definedName name="См5">#REF!</definedName>
    <definedName name="СМ6" localSheetId="4">[8]топография!#REF!</definedName>
    <definedName name="СМ6" localSheetId="3">[8]топография!#REF!</definedName>
    <definedName name="СМ6">[8]топография!#REF!</definedName>
    <definedName name="СМ9" localSheetId="4">#REF!</definedName>
    <definedName name="СМ9" localSheetId="3">#REF!</definedName>
    <definedName name="СМ9">#REF!</definedName>
    <definedName name="см91" localSheetId="4">#REF!</definedName>
    <definedName name="см91" localSheetId="3">#REF!</definedName>
    <definedName name="см91">#REF!</definedName>
    <definedName name="сми" localSheetId="4">#REF!</definedName>
    <definedName name="сми" localSheetId="3">#REF!</definedName>
    <definedName name="сми">#REF!</definedName>
    <definedName name="Согласование" localSheetId="4">#REF!</definedName>
    <definedName name="Согласование" localSheetId="3">#REF!</definedName>
    <definedName name="Согласование">#REF!</definedName>
    <definedName name="Составитель" localSheetId="4">#REF!</definedName>
    <definedName name="Составитель" localSheetId="3">#REF!</definedName>
    <definedName name="Составитель">#REF!</definedName>
    <definedName name="ссс" localSheetId="4">#REF!</definedName>
    <definedName name="ссс" localSheetId="3">#REF!</definedName>
    <definedName name="ссс">#REF!</definedName>
    <definedName name="Строительная_полоса" localSheetId="4">#REF!</definedName>
    <definedName name="Строительная_полоса" localSheetId="3">#REF!</definedName>
    <definedName name="Строительная_полоса">#REF!</definedName>
    <definedName name="Сургут">NA()</definedName>
    <definedName name="топ1" localSheetId="4">#REF!</definedName>
    <definedName name="топ1" localSheetId="3">#REF!</definedName>
    <definedName name="топ1">#REF!</definedName>
    <definedName name="топ2" localSheetId="4">#REF!</definedName>
    <definedName name="топ2" localSheetId="3">#REF!</definedName>
    <definedName name="топ2">#REF!</definedName>
    <definedName name="топо" localSheetId="4">#REF!</definedName>
    <definedName name="топо" localSheetId="3">#REF!</definedName>
    <definedName name="топо">#REF!</definedName>
    <definedName name="топогр1" localSheetId="4">#REF!</definedName>
    <definedName name="топогр1" localSheetId="3">#REF!</definedName>
    <definedName name="топогр1">#REF!</definedName>
    <definedName name="топограф" localSheetId="4">#REF!</definedName>
    <definedName name="топограф" localSheetId="3">#REF!</definedName>
    <definedName name="топограф">#REF!</definedName>
    <definedName name="ТС1" localSheetId="4">#REF!</definedName>
    <definedName name="ТС1" localSheetId="3">#REF!</definedName>
    <definedName name="ТС1">#REF!</definedName>
    <definedName name="тьбю" localSheetId="4">#REF!</definedName>
    <definedName name="тьбю" localSheetId="3">#REF!</definedName>
    <definedName name="тьбю">#REF!</definedName>
    <definedName name="уцуц" localSheetId="4">#REF!</definedName>
    <definedName name="уцуц" localSheetId="3">#REF!</definedName>
    <definedName name="уцуц">#REF!</definedName>
    <definedName name="Участок" localSheetId="4">#REF!</definedName>
    <definedName name="Участок" localSheetId="3">#REF!</definedName>
    <definedName name="Участок">#REF!</definedName>
    <definedName name="ффыв" localSheetId="4">#REF!</definedName>
    <definedName name="ффыв" localSheetId="3">#REF!</definedName>
    <definedName name="ффыв">#REF!</definedName>
    <definedName name="фыв" localSheetId="4">#REF!</definedName>
    <definedName name="фыв" localSheetId="3">#REF!</definedName>
    <definedName name="фыв">#REF!</definedName>
    <definedName name="цена">#N/A</definedName>
    <definedName name="цена___0" localSheetId="4">#REF!</definedName>
    <definedName name="цена___0" localSheetId="3">#REF!</definedName>
    <definedName name="цена___0">#REF!</definedName>
    <definedName name="цена___0___0" localSheetId="4">#REF!</definedName>
    <definedName name="цена___0___0" localSheetId="3">#REF!</definedName>
    <definedName name="цена___0___0">#REF!</definedName>
    <definedName name="цена___0___0___0" localSheetId="4">#REF!</definedName>
    <definedName name="цена___0___0___0" localSheetId="3">#REF!</definedName>
    <definedName name="цена___0___0___0">#REF!</definedName>
    <definedName name="цена___0___0___0___0" localSheetId="4">#REF!</definedName>
    <definedName name="цена___0___0___0___0" localSheetId="3">#REF!</definedName>
    <definedName name="цена___0___0___0___0">#REF!</definedName>
    <definedName name="цена___0___0___2" localSheetId="4">#REF!</definedName>
    <definedName name="цена___0___0___2" localSheetId="3">#REF!</definedName>
    <definedName name="цена___0___0___2">#REF!</definedName>
    <definedName name="цена___0___0___3" localSheetId="4">#REF!</definedName>
    <definedName name="цена___0___0___3" localSheetId="3">#REF!</definedName>
    <definedName name="цена___0___0___3">#REF!</definedName>
    <definedName name="цена___0___0___4" localSheetId="4">#REF!</definedName>
    <definedName name="цена___0___0___4" localSheetId="3">#REF!</definedName>
    <definedName name="цена___0___0___4">#REF!</definedName>
    <definedName name="цена___0___1" localSheetId="4">#REF!</definedName>
    <definedName name="цена___0___1" localSheetId="3">#REF!</definedName>
    <definedName name="цена___0___1">#REF!</definedName>
    <definedName name="цена___0___10" localSheetId="4">#REF!</definedName>
    <definedName name="цена___0___10" localSheetId="3">#REF!</definedName>
    <definedName name="цена___0___10">#REF!</definedName>
    <definedName name="цена___0___12" localSheetId="4">#REF!</definedName>
    <definedName name="цена___0___12" localSheetId="3">#REF!</definedName>
    <definedName name="цена___0___12">#REF!</definedName>
    <definedName name="цена___0___2" localSheetId="4">#REF!</definedName>
    <definedName name="цена___0___2" localSheetId="3">#REF!</definedName>
    <definedName name="цена___0___2">#REF!</definedName>
    <definedName name="цена___0___2___0" localSheetId="4">#REF!</definedName>
    <definedName name="цена___0___2___0" localSheetId="3">#REF!</definedName>
    <definedName name="цена___0___2___0">#REF!</definedName>
    <definedName name="цена___0___3" localSheetId="4">#REF!</definedName>
    <definedName name="цена___0___3" localSheetId="3">#REF!</definedName>
    <definedName name="цена___0___3">#REF!</definedName>
    <definedName name="цена___0___4" localSheetId="4">#REF!</definedName>
    <definedName name="цена___0___4" localSheetId="3">#REF!</definedName>
    <definedName name="цена___0___4">#REF!</definedName>
    <definedName name="цена___0___5" localSheetId="4">#REF!</definedName>
    <definedName name="цена___0___5" localSheetId="3">#REF!</definedName>
    <definedName name="цена___0___5">#REF!</definedName>
    <definedName name="цена___0___6" localSheetId="4">#REF!</definedName>
    <definedName name="цена___0___6" localSheetId="3">#REF!</definedName>
    <definedName name="цена___0___6">#REF!</definedName>
    <definedName name="цена___0___8" localSheetId="4">#REF!</definedName>
    <definedName name="цена___0___8" localSheetId="3">#REF!</definedName>
    <definedName name="цена___0___8">#REF!</definedName>
    <definedName name="цена___1" localSheetId="4">#REF!</definedName>
    <definedName name="цена___1" localSheetId="3">#REF!</definedName>
    <definedName name="цена___1">#REF!</definedName>
    <definedName name="цена___1___0" localSheetId="4">#REF!</definedName>
    <definedName name="цена___1___0" localSheetId="3">#REF!</definedName>
    <definedName name="цена___1___0">#REF!</definedName>
    <definedName name="цена___10" localSheetId="4">#REF!</definedName>
    <definedName name="цена___10" localSheetId="3">#REF!</definedName>
    <definedName name="цена___10">#REF!</definedName>
    <definedName name="цена___10___0">NA()</definedName>
    <definedName name="цена___10___0___0" localSheetId="4">#REF!</definedName>
    <definedName name="цена___10___0___0" localSheetId="3">#REF!</definedName>
    <definedName name="цена___10___0___0">#REF!</definedName>
    <definedName name="цена___10___1" localSheetId="4">#REF!</definedName>
    <definedName name="цена___10___1" localSheetId="3">#REF!</definedName>
    <definedName name="цена___10___1">#REF!</definedName>
    <definedName name="цена___10___10" localSheetId="4">#REF!</definedName>
    <definedName name="цена___10___10" localSheetId="3">#REF!</definedName>
    <definedName name="цена___10___10">#REF!</definedName>
    <definedName name="цена___10___12" localSheetId="4">#REF!</definedName>
    <definedName name="цена___10___12" localSheetId="3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4">#REF!</definedName>
    <definedName name="цена___11" localSheetId="3">#REF!</definedName>
    <definedName name="цена___11">#REF!</definedName>
    <definedName name="цена___11___0">NA()</definedName>
    <definedName name="цена___11___10" localSheetId="4">#REF!</definedName>
    <definedName name="цена___11___10" localSheetId="3">#REF!</definedName>
    <definedName name="цена___11___10">#REF!</definedName>
    <definedName name="цена___11___2" localSheetId="4">#REF!</definedName>
    <definedName name="цена___11___2" localSheetId="3">#REF!</definedName>
    <definedName name="цена___11___2">#REF!</definedName>
    <definedName name="цена___11___4" localSheetId="4">#REF!</definedName>
    <definedName name="цена___11___4" localSheetId="3">#REF!</definedName>
    <definedName name="цена___11___4">#REF!</definedName>
    <definedName name="цена___11___6" localSheetId="4">#REF!</definedName>
    <definedName name="цена___11___6" localSheetId="3">#REF!</definedName>
    <definedName name="цена___11___6">#REF!</definedName>
    <definedName name="цена___11___8" localSheetId="4">#REF!</definedName>
    <definedName name="цена___11___8" localSheetId="3">#REF!</definedName>
    <definedName name="цена___11___8">#REF!</definedName>
    <definedName name="цена___12">NA()</definedName>
    <definedName name="цена___2" localSheetId="4">#REF!</definedName>
    <definedName name="цена___2" localSheetId="3">#REF!</definedName>
    <definedName name="цена___2">#REF!</definedName>
    <definedName name="цена___2___0" localSheetId="4">#REF!</definedName>
    <definedName name="цена___2___0" localSheetId="3">#REF!</definedName>
    <definedName name="цена___2___0">#REF!</definedName>
    <definedName name="цена___2___0___0" localSheetId="4">#REF!</definedName>
    <definedName name="цена___2___0___0" localSheetId="3">#REF!</definedName>
    <definedName name="цена___2___0___0">#REF!</definedName>
    <definedName name="цена___2___0___0___0" localSheetId="4">#REF!</definedName>
    <definedName name="цена___2___0___0___0" localSheetId="3">#REF!</definedName>
    <definedName name="цена___2___0___0___0">#REF!</definedName>
    <definedName name="цена___2___1" localSheetId="4">#REF!</definedName>
    <definedName name="цена___2___1" localSheetId="3">#REF!</definedName>
    <definedName name="цена___2___1">#REF!</definedName>
    <definedName name="цена___2___10" localSheetId="4">#REF!</definedName>
    <definedName name="цена___2___10" localSheetId="3">#REF!</definedName>
    <definedName name="цена___2___10">#REF!</definedName>
    <definedName name="цена___2___12" localSheetId="4">#REF!</definedName>
    <definedName name="цена___2___12" localSheetId="3">#REF!</definedName>
    <definedName name="цена___2___12">#REF!</definedName>
    <definedName name="цена___2___2" localSheetId="4">#REF!</definedName>
    <definedName name="цена___2___2" localSheetId="3">#REF!</definedName>
    <definedName name="цена___2___2">#REF!</definedName>
    <definedName name="цена___2___3" localSheetId="4">#REF!</definedName>
    <definedName name="цена___2___3" localSheetId="3">#REF!</definedName>
    <definedName name="цена___2___3">#REF!</definedName>
    <definedName name="цена___2___4" localSheetId="4">#REF!</definedName>
    <definedName name="цена___2___4" localSheetId="3">#REF!</definedName>
    <definedName name="цена___2___4">#REF!</definedName>
    <definedName name="цена___2___6" localSheetId="4">#REF!</definedName>
    <definedName name="цена___2___6" localSheetId="3">#REF!</definedName>
    <definedName name="цена___2___6">#REF!</definedName>
    <definedName name="цена___2___8" localSheetId="4">#REF!</definedName>
    <definedName name="цена___2___8" localSheetId="3">#REF!</definedName>
    <definedName name="цена___2___8">#REF!</definedName>
    <definedName name="цена___3" localSheetId="4">#REF!</definedName>
    <definedName name="цена___3" localSheetId="3">#REF!</definedName>
    <definedName name="цена___3">#REF!</definedName>
    <definedName name="цена___3___0" localSheetId="4">#REF!</definedName>
    <definedName name="цена___3___0" localSheetId="3">#REF!</definedName>
    <definedName name="цена___3___0">#REF!</definedName>
    <definedName name="цена___3___0___0">NA()</definedName>
    <definedName name="цена___3___10" localSheetId="4">#REF!</definedName>
    <definedName name="цена___3___10" localSheetId="3">#REF!</definedName>
    <definedName name="цена___3___10">#REF!</definedName>
    <definedName name="цена___3___2" localSheetId="4">#REF!</definedName>
    <definedName name="цена___3___2" localSheetId="3">#REF!</definedName>
    <definedName name="цена___3___2">#REF!</definedName>
    <definedName name="цена___3___3" localSheetId="4">#REF!</definedName>
    <definedName name="цена___3___3" localSheetId="3">#REF!</definedName>
    <definedName name="цена___3___3">#REF!</definedName>
    <definedName name="цена___3___4" localSheetId="4">#REF!</definedName>
    <definedName name="цена___3___4" localSheetId="3">#REF!</definedName>
    <definedName name="цена___3___4">#REF!</definedName>
    <definedName name="цена___3___6" localSheetId="4">#REF!</definedName>
    <definedName name="цена___3___6" localSheetId="3">#REF!</definedName>
    <definedName name="цена___3___6">#REF!</definedName>
    <definedName name="цена___3___8" localSheetId="4">#REF!</definedName>
    <definedName name="цена___3___8" localSheetId="3">#REF!</definedName>
    <definedName name="цена___3___8">#REF!</definedName>
    <definedName name="цена___4" localSheetId="4">#REF!</definedName>
    <definedName name="цена___4" localSheetId="3">#REF!</definedName>
    <definedName name="цена___4">#REF!</definedName>
    <definedName name="цена___4___0">NA()</definedName>
    <definedName name="цена___4___0___0" localSheetId="4">#REF!</definedName>
    <definedName name="цена___4___0___0" localSheetId="3">#REF!</definedName>
    <definedName name="цена___4___0___0">#REF!</definedName>
    <definedName name="цена___4___0___0___0" localSheetId="4">#REF!</definedName>
    <definedName name="цена___4___0___0___0" localSheetId="3">#REF!</definedName>
    <definedName name="цена___4___0___0___0">#REF!</definedName>
    <definedName name="цена___4___10" localSheetId="4">#REF!</definedName>
    <definedName name="цена___4___10" localSheetId="3">#REF!</definedName>
    <definedName name="цена___4___10">#REF!</definedName>
    <definedName name="цена___4___12" localSheetId="4">#REF!</definedName>
    <definedName name="цена___4___12" localSheetId="3">#REF!</definedName>
    <definedName name="цена___4___12">#REF!</definedName>
    <definedName name="цена___4___2" localSheetId="4">#REF!</definedName>
    <definedName name="цена___4___2" localSheetId="3">#REF!</definedName>
    <definedName name="цена___4___2">#REF!</definedName>
    <definedName name="цена___4___3" localSheetId="4">#REF!</definedName>
    <definedName name="цена___4___3" localSheetId="3">#REF!</definedName>
    <definedName name="цена___4___3">#REF!</definedName>
    <definedName name="цена___4___4" localSheetId="4">#REF!</definedName>
    <definedName name="цена___4___4" localSheetId="3">#REF!</definedName>
    <definedName name="цена___4___4">#REF!</definedName>
    <definedName name="цена___4___6" localSheetId="4">#REF!</definedName>
    <definedName name="цена___4___6" localSheetId="3">#REF!</definedName>
    <definedName name="цена___4___6">#REF!</definedName>
    <definedName name="цена___4___8" localSheetId="4">#REF!</definedName>
    <definedName name="цена___4___8" localSheetId="3">#REF!</definedName>
    <definedName name="цена___4___8">#REF!</definedName>
    <definedName name="цена___5">NA()</definedName>
    <definedName name="цена___5___0" localSheetId="4">#REF!</definedName>
    <definedName name="цена___5___0" localSheetId="3">#REF!</definedName>
    <definedName name="цена___5___0">#REF!</definedName>
    <definedName name="цена___5___0___0" localSheetId="4">#REF!</definedName>
    <definedName name="цена___5___0___0" localSheetId="3">#REF!</definedName>
    <definedName name="цена___5___0___0">#REF!</definedName>
    <definedName name="цена___5___0___0___0" localSheetId="4">#REF!</definedName>
    <definedName name="цена___5___0___0___0" localSheetId="3">#REF!</definedName>
    <definedName name="цена___5___0___0___0">#REF!</definedName>
    <definedName name="цена___5___3">NA()</definedName>
    <definedName name="цена___6">NA()</definedName>
    <definedName name="цена___6___0" localSheetId="4">#REF!</definedName>
    <definedName name="цена___6___0" localSheetId="3">#REF!</definedName>
    <definedName name="цена___6___0">#REF!</definedName>
    <definedName name="цена___6___0___0" localSheetId="4">#REF!</definedName>
    <definedName name="цена___6___0___0" localSheetId="3">#REF!</definedName>
    <definedName name="цена___6___0___0">#REF!</definedName>
    <definedName name="цена___6___0___0___0" localSheetId="4">#REF!</definedName>
    <definedName name="цена___6___0___0___0" localSheetId="3">#REF!</definedName>
    <definedName name="цена___6___0___0___0">#REF!</definedName>
    <definedName name="цена___6___1" localSheetId="4">#REF!</definedName>
    <definedName name="цена___6___1" localSheetId="3">#REF!</definedName>
    <definedName name="цена___6___1">#REF!</definedName>
    <definedName name="цена___6___10" localSheetId="4">#REF!</definedName>
    <definedName name="цена___6___10" localSheetId="3">#REF!</definedName>
    <definedName name="цена___6___10">#REF!</definedName>
    <definedName name="цена___6___12" localSheetId="4">#REF!</definedName>
    <definedName name="цена___6___12" localSheetId="3">#REF!</definedName>
    <definedName name="цена___6___12">#REF!</definedName>
    <definedName name="цена___6___2" localSheetId="4">#REF!</definedName>
    <definedName name="цена___6___2" localSheetId="3">#REF!</definedName>
    <definedName name="цена___6___2">#REF!</definedName>
    <definedName name="цена___6___4" localSheetId="4">#REF!</definedName>
    <definedName name="цена___6___4" localSheetId="3">#REF!</definedName>
    <definedName name="цена___6___4">#REF!</definedName>
    <definedName name="цена___6___6" localSheetId="4">#REF!</definedName>
    <definedName name="цена___6___6" localSheetId="3">#REF!</definedName>
    <definedName name="цена___6___6">#REF!</definedName>
    <definedName name="цена___6___8" localSheetId="4">#REF!</definedName>
    <definedName name="цена___6___8" localSheetId="3">#REF!</definedName>
    <definedName name="цена___6___8">#REF!</definedName>
    <definedName name="цена___7" localSheetId="4">#REF!</definedName>
    <definedName name="цена___7" localSheetId="3">#REF!</definedName>
    <definedName name="цена___7">#REF!</definedName>
    <definedName name="цена___7___0" localSheetId="4">#REF!</definedName>
    <definedName name="цена___7___0" localSheetId="3">#REF!</definedName>
    <definedName name="цена___7___0">#REF!</definedName>
    <definedName name="цена___7___10" localSheetId="4">#REF!</definedName>
    <definedName name="цена___7___10" localSheetId="3">#REF!</definedName>
    <definedName name="цена___7___10">#REF!</definedName>
    <definedName name="цена___7___2" localSheetId="4">#REF!</definedName>
    <definedName name="цена___7___2" localSheetId="3">#REF!</definedName>
    <definedName name="цена___7___2">#REF!</definedName>
    <definedName name="цена___7___4" localSheetId="4">#REF!</definedName>
    <definedName name="цена___7___4" localSheetId="3">#REF!</definedName>
    <definedName name="цена___7___4">#REF!</definedName>
    <definedName name="цена___7___6" localSheetId="4">#REF!</definedName>
    <definedName name="цена___7___6" localSheetId="3">#REF!</definedName>
    <definedName name="цена___7___6">#REF!</definedName>
    <definedName name="цена___7___8" localSheetId="4">#REF!</definedName>
    <definedName name="цена___7___8" localSheetId="3">#REF!</definedName>
    <definedName name="цена___7___8">#REF!</definedName>
    <definedName name="цена___8" localSheetId="4">#REF!</definedName>
    <definedName name="цена___8" localSheetId="3">#REF!</definedName>
    <definedName name="цена___8">#REF!</definedName>
    <definedName name="цена___8___0" localSheetId="4">#REF!</definedName>
    <definedName name="цена___8___0" localSheetId="3">#REF!</definedName>
    <definedName name="цена___8___0">#REF!</definedName>
    <definedName name="цена___8___0___0" localSheetId="4">#REF!</definedName>
    <definedName name="цена___8___0___0" localSheetId="3">#REF!</definedName>
    <definedName name="цена___8___0___0">#REF!</definedName>
    <definedName name="цена___8___0___0___0" localSheetId="4">#REF!</definedName>
    <definedName name="цена___8___0___0___0" localSheetId="3">#REF!</definedName>
    <definedName name="цена___8___0___0___0">#REF!</definedName>
    <definedName name="цена___8___1" localSheetId="4">#REF!</definedName>
    <definedName name="цена___8___1" localSheetId="3">#REF!</definedName>
    <definedName name="цена___8___1">#REF!</definedName>
    <definedName name="цена___8___10" localSheetId="4">#REF!</definedName>
    <definedName name="цена___8___10" localSheetId="3">#REF!</definedName>
    <definedName name="цена___8___10">#REF!</definedName>
    <definedName name="цена___8___12" localSheetId="4">#REF!</definedName>
    <definedName name="цена___8___12" localSheetId="3">#REF!</definedName>
    <definedName name="цена___8___12">#REF!</definedName>
    <definedName name="цена___8___2" localSheetId="4">#REF!</definedName>
    <definedName name="цена___8___2" localSheetId="3">#REF!</definedName>
    <definedName name="цена___8___2">#REF!</definedName>
    <definedName name="цена___8___4" localSheetId="4">#REF!</definedName>
    <definedName name="цена___8___4" localSheetId="3">#REF!</definedName>
    <definedName name="цена___8___4">#REF!</definedName>
    <definedName name="цена___8___6" localSheetId="4">#REF!</definedName>
    <definedName name="цена___8___6" localSheetId="3">#REF!</definedName>
    <definedName name="цена___8___6">#REF!</definedName>
    <definedName name="цена___8___8" localSheetId="4">#REF!</definedName>
    <definedName name="цена___8___8" localSheetId="3">#REF!</definedName>
    <definedName name="цена___8___8">#REF!</definedName>
    <definedName name="цена___9" localSheetId="4">#REF!</definedName>
    <definedName name="цена___9" localSheetId="3">#REF!</definedName>
    <definedName name="цена___9">#REF!</definedName>
    <definedName name="цена___9___0" localSheetId="4">#REF!</definedName>
    <definedName name="цена___9___0" localSheetId="3">#REF!</definedName>
    <definedName name="цена___9___0">#REF!</definedName>
    <definedName name="цена___9___0___0" localSheetId="4">#REF!</definedName>
    <definedName name="цена___9___0___0" localSheetId="3">#REF!</definedName>
    <definedName name="цена___9___0___0">#REF!</definedName>
    <definedName name="цена___9___0___0___0" localSheetId="4">#REF!</definedName>
    <definedName name="цена___9___0___0___0" localSheetId="3">#REF!</definedName>
    <definedName name="цена___9___0___0___0">#REF!</definedName>
    <definedName name="цена___9___10" localSheetId="4">#REF!</definedName>
    <definedName name="цена___9___10" localSheetId="3">#REF!</definedName>
    <definedName name="цена___9___10">#REF!</definedName>
    <definedName name="цена___9___2" localSheetId="4">#REF!</definedName>
    <definedName name="цена___9___2" localSheetId="3">#REF!</definedName>
    <definedName name="цена___9___2">#REF!</definedName>
    <definedName name="цена___9___4" localSheetId="4">#REF!</definedName>
    <definedName name="цена___9___4" localSheetId="3">#REF!</definedName>
    <definedName name="цена___9___4">#REF!</definedName>
    <definedName name="цена___9___6" localSheetId="4">#REF!</definedName>
    <definedName name="цена___9___6" localSheetId="3">#REF!</definedName>
    <definedName name="цена___9___6">#REF!</definedName>
    <definedName name="цена___9___8" localSheetId="4">#REF!</definedName>
    <definedName name="цена___9___8" localSheetId="3">#REF!</definedName>
    <definedName name="цена___9___8">#REF!</definedName>
    <definedName name="цук" localSheetId="4">#REF!</definedName>
    <definedName name="цук" localSheetId="3">#REF!</definedName>
    <definedName name="цук">#REF!</definedName>
    <definedName name="чс" localSheetId="4">#REF!</definedName>
    <definedName name="чс" localSheetId="3">#REF!</definedName>
    <definedName name="чс">#REF!</definedName>
    <definedName name="чть" localSheetId="4">#REF!</definedName>
    <definedName name="чть" localSheetId="3">#REF!</definedName>
    <definedName name="чть">#REF!</definedName>
    <definedName name="щщ" localSheetId="4">#REF!</definedName>
    <definedName name="щщ" localSheetId="3">#REF!</definedName>
    <definedName name="щщ">#REF!</definedName>
    <definedName name="ъхз" localSheetId="4">#REF!</definedName>
    <definedName name="ъхз" localSheetId="3">#REF!</definedName>
    <definedName name="ъхз">#REF!</definedName>
    <definedName name="ЫВGGGGGGGGGGGGGGG" localSheetId="4">#REF!</definedName>
    <definedName name="ЫВGGGGGGGGGGGGGGG" localSheetId="3">#REF!</definedName>
    <definedName name="ЫВGGGGGGGGGGGGGGG">#REF!</definedName>
    <definedName name="ыцй" localSheetId="4">#REF!</definedName>
    <definedName name="ыцй">#REF!</definedName>
    <definedName name="эк" localSheetId="4">#REF!</definedName>
    <definedName name="эк" localSheetId="3">#REF!</definedName>
    <definedName name="эк">#REF!</definedName>
    <definedName name="эк1" localSheetId="4">#REF!</definedName>
    <definedName name="эк1" localSheetId="3">#REF!</definedName>
    <definedName name="эк1">#REF!</definedName>
    <definedName name="эко" localSheetId="4">#REF!</definedName>
    <definedName name="эко" localSheetId="3">#REF!</definedName>
    <definedName name="эко">#REF!</definedName>
    <definedName name="эко1" localSheetId="4">#REF!</definedName>
    <definedName name="эко1" localSheetId="3">#REF!</definedName>
    <definedName name="эко1">#REF!</definedName>
    <definedName name="экол.1" localSheetId="4">[10]топография!#REF!</definedName>
    <definedName name="экол.1" localSheetId="3">[10]топография!#REF!</definedName>
    <definedName name="экол.1">[10]топография!#REF!</definedName>
    <definedName name="экол1" localSheetId="4">#REF!</definedName>
    <definedName name="экол1" localSheetId="3">#REF!</definedName>
    <definedName name="экол1">#REF!</definedName>
    <definedName name="экол2" localSheetId="4">#REF!</definedName>
    <definedName name="экол2" localSheetId="3">#REF!</definedName>
    <definedName name="экол2">#REF!</definedName>
    <definedName name="эколог" localSheetId="4">#REF!</definedName>
    <definedName name="эколог" localSheetId="3">#REF!</definedName>
    <definedName name="эколог">#REF!</definedName>
    <definedName name="экология">NA()</definedName>
    <definedName name="экон" localSheetId="4">#REF!</definedName>
    <definedName name="экон" localSheetId="3">#REF!</definedName>
    <definedName name="экон">#REF!</definedName>
  </definedNames>
  <calcPr calcId="162913"/>
</workbook>
</file>

<file path=xl/calcChain.xml><?xml version="1.0" encoding="utf-8"?>
<calcChain xmlns="http://schemas.openxmlformats.org/spreadsheetml/2006/main">
  <c r="I1" i="29" l="1"/>
  <c r="J1" i="10"/>
  <c r="A4" i="39"/>
  <c r="I1" i="38" l="1"/>
  <c r="A11" i="37"/>
  <c r="A54" i="29"/>
  <c r="F9" i="37" l="1"/>
  <c r="H33" i="38"/>
  <c r="K11" i="37" l="1"/>
  <c r="A9" i="38"/>
  <c r="F9" i="38" s="1"/>
  <c r="A10" i="29" s="1"/>
  <c r="F10" i="29" s="1"/>
  <c r="A9" i="10" s="1"/>
  <c r="C10" i="39"/>
  <c r="A9" i="39"/>
  <c r="B14" i="38"/>
  <c r="B16" i="29" s="1"/>
  <c r="A13" i="38"/>
  <c r="A16" i="29"/>
  <c r="A14" i="38" s="1"/>
  <c r="A15" i="29"/>
  <c r="C9" i="39"/>
  <c r="B13" i="38" l="1"/>
  <c r="E23" i="29" l="1"/>
  <c r="E17" i="10"/>
  <c r="H48" i="29"/>
  <c r="H51" i="29"/>
  <c r="E48" i="29"/>
  <c r="E45" i="29"/>
  <c r="C14" i="10"/>
  <c r="B17" i="29"/>
  <c r="C15" i="10" s="1"/>
  <c r="E19" i="38" l="1"/>
  <c r="E31" i="38" s="1"/>
  <c r="E33" i="38" s="1"/>
  <c r="E21" i="29"/>
  <c r="H31" i="38"/>
  <c r="B15" i="29"/>
  <c r="I33" i="38" l="1"/>
  <c r="H49" i="29"/>
  <c r="I48" i="29" s="1"/>
  <c r="H35" i="38"/>
  <c r="J32" i="10" l="1"/>
  <c r="H45" i="38"/>
  <c r="I39" i="38"/>
  <c r="H45" i="29"/>
  <c r="H46" i="29"/>
  <c r="H40" i="29"/>
  <c r="H41" i="29"/>
  <c r="H53" i="29"/>
  <c r="C40" i="29"/>
  <c r="E40" i="29"/>
  <c r="I45" i="29" l="1"/>
  <c r="I40" i="29"/>
  <c r="D24" i="10"/>
  <c r="J24" i="10" s="1"/>
  <c r="I31" i="38"/>
  <c r="D27" i="10"/>
  <c r="J27" i="10" s="1"/>
  <c r="I52" i="29" l="1"/>
  <c r="J25" i="10"/>
  <c r="J28" i="10"/>
  <c r="I43" i="38"/>
  <c r="I47" i="38" s="1"/>
  <c r="I48" i="38" s="1"/>
  <c r="F20" i="37" l="1"/>
  <c r="F14" i="39" s="1"/>
  <c r="E20" i="37"/>
  <c r="E14" i="39" s="1"/>
  <c r="E31" i="10"/>
  <c r="J31" i="10" s="1"/>
  <c r="E30" i="10" s="1"/>
  <c r="J30" i="10" s="1"/>
  <c r="J33" i="10" s="1"/>
  <c r="J47" i="38"/>
  <c r="I55" i="29"/>
  <c r="E22" i="37" l="1"/>
  <c r="E16" i="39" s="1"/>
  <c r="I56" i="29"/>
  <c r="I49" i="38"/>
  <c r="G20" i="37" s="1"/>
  <c r="G14" i="39" s="1"/>
  <c r="J55" i="29"/>
  <c r="E35" i="10"/>
  <c r="J35" i="10" s="1"/>
  <c r="J39" i="10" s="1"/>
  <c r="J40" i="10" s="1"/>
  <c r="I57" i="29" l="1"/>
  <c r="G22" i="37" s="1"/>
  <c r="G16" i="39" s="1"/>
  <c r="F22" i="37"/>
  <c r="F16" i="39" s="1"/>
  <c r="L39" i="10"/>
  <c r="E21" i="37"/>
  <c r="E23" i="37" l="1"/>
  <c r="E15" i="39"/>
  <c r="E17" i="39" s="1"/>
  <c r="F21" i="37"/>
  <c r="J41" i="10"/>
  <c r="F23" i="37" l="1"/>
  <c r="F15" i="39"/>
  <c r="F17" i="39" s="1"/>
  <c r="G21" i="37"/>
  <c r="G23" i="37" l="1"/>
  <c r="G15" i="39"/>
  <c r="G17" i="39" s="1"/>
</calcChain>
</file>

<file path=xl/sharedStrings.xml><?xml version="1.0" encoding="utf-8"?>
<sst xmlns="http://schemas.openxmlformats.org/spreadsheetml/2006/main" count="275" uniqueCount="152">
  <si>
    <t>Наименование объекта:</t>
  </si>
  <si>
    <t>Наименование организации Исполнителя:</t>
  </si>
  <si>
    <t>Исходные данные для расчета:</t>
  </si>
  <si>
    <t>Протяженность границ, км</t>
  </si>
  <si>
    <t>Протяженность объекта,км</t>
  </si>
  <si>
    <t>Количество объектов, шт</t>
  </si>
  <si>
    <t>Количество участков, шт</t>
  </si>
  <si>
    <t>Количество кадастровых кварталов, шт</t>
  </si>
  <si>
    <t>Количество согласований, шт</t>
  </si>
  <si>
    <t>Масштаб картографического материала</t>
  </si>
  <si>
    <t>Количество планшетов,шт</t>
  </si>
  <si>
    <t>Количество кв. дм. плана</t>
  </si>
  <si>
    <t>Количество точек с геоданными на 1 км границы</t>
  </si>
  <si>
    <t>Количество смежных землепользователей, шт</t>
  </si>
  <si>
    <t>Количество видов продукции</t>
  </si>
  <si>
    <t>Вид  работ</t>
  </si>
  <si>
    <t>Расчет затрат</t>
  </si>
  <si>
    <t>а</t>
  </si>
  <si>
    <t>х1</t>
  </si>
  <si>
    <t>в</t>
  </si>
  <si>
    <t>х2</t>
  </si>
  <si>
    <t>показатель</t>
  </si>
  <si>
    <t>коэффициент</t>
  </si>
  <si>
    <t>значение коэффициента</t>
  </si>
  <si>
    <t>итого  руб.</t>
  </si>
  <si>
    <t>к1</t>
  </si>
  <si>
    <t>к5</t>
  </si>
  <si>
    <t>ав</t>
  </si>
  <si>
    <t>к6</t>
  </si>
  <si>
    <t>к7</t>
  </si>
  <si>
    <t>к8</t>
  </si>
  <si>
    <t>к2</t>
  </si>
  <si>
    <t>к3</t>
  </si>
  <si>
    <t>Итого:</t>
  </si>
  <si>
    <t>Итого с учетом коэффициентов</t>
  </si>
  <si>
    <t>Всего:</t>
  </si>
  <si>
    <t>Количество кадастровых землепользований, шт</t>
  </si>
  <si>
    <t>Количество точек переносимых в натуру на 1 км границы</t>
  </si>
  <si>
    <t>Цены на изготовление проектной и изыскательской продукции определяются по соответствующим таблицам Сборника с применением нижеследующей формулы: Цена=ах1+вх2 где: "а" и "в" цена в расчете на единицу измерения по соответствующим таблицам Сборника; х1; х2 - количество единиц измерения или усложняющие факторы, изложенные в примечаниях к таблицам Сборника и относящиеся соответственно к показателям "а" и "в".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</si>
  <si>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</si>
  <si>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</si>
  <si>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</si>
  <si>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</si>
  <si>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</si>
  <si>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</si>
  <si>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</si>
  <si>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</si>
  <si>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</si>
  <si>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</si>
  <si>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</si>
  <si>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</si>
  <si>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</si>
  <si>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</si>
  <si>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</si>
  <si>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</si>
  <si>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</si>
  <si>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</si>
  <si>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</si>
  <si>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</si>
  <si>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</si>
  <si>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с НДС:</t>
  </si>
  <si>
    <t>2. Изготовление копий на электрографических аппаратах. Сборник цен. Роскомзем, 1996.Таблица 137.</t>
  </si>
  <si>
    <t>№ п.п</t>
  </si>
  <si>
    <t>Характеристика проектируемого объекта</t>
  </si>
  <si>
    <t>Ссылка на №№ смет</t>
  </si>
  <si>
    <t>Стоимость (тыс.руб.)</t>
  </si>
  <si>
    <t>Всего</t>
  </si>
  <si>
    <t>ИРД</t>
  </si>
  <si>
    <t xml:space="preserve">Инженерно-геодезические изыскания  </t>
  </si>
  <si>
    <t>м.п.</t>
  </si>
  <si>
    <t>на предпроектную (исходно-разрешительную) документацию</t>
  </si>
  <si>
    <t xml:space="preserve">Подготовка ситуационного плана территории </t>
  </si>
  <si>
    <t>Стоимость (руб.)</t>
  </si>
  <si>
    <t>Выполнение работ, без НДС</t>
  </si>
  <si>
    <t>НДС</t>
  </si>
  <si>
    <t>Всего по смете</t>
  </si>
  <si>
    <t xml:space="preserve"> Перевод в базовый уровень  цен 2001г. 
(письмо Росземкадастра от 15.05.2001 №НК/465 от 15.05.2001г.):</t>
  </si>
  <si>
    <t>1. Разработка проекта перераспределения земель (схемы границ (применительно).Сборник цен. Роскомзем, 1996.Таблица 69.</t>
  </si>
  <si>
    <t>Выполнение работ по подготовке схемы границ</t>
  </si>
  <si>
    <t xml:space="preserve">Основания для расчета сметы:
Сборник цен и общественно необходимых затрат труда (ОНЗТ) на изготовление проектной и изыскательской продукции землеустройства, земельного кадастра и мониторинга земель. М., Роскомзем, 1996 г.
                                                                                    </t>
  </si>
  <si>
    <t>к4</t>
  </si>
  <si>
    <t>к= 1,15 - при условии если землепользование расположено в черте населенного пункта, если в полевых землях -1</t>
  </si>
  <si>
    <t>Количество разрешений на размещение объекта/использование объекта</t>
  </si>
  <si>
    <t>Если регистрации Мособлгеотрест НЕ БУДЕТ, то данный пункт при приеме документации будет исключен</t>
  </si>
  <si>
    <t>3. Подготовительные работы по регистрации землепользований (применительно получения Разрешений на размещение объекта/ использование объекта). Сборник цен. Роскомзем, 1996.Таблица 186.</t>
  </si>
  <si>
    <t>Наименование стадий выполняемых работ</t>
  </si>
  <si>
    <t>3284/2432</t>
  </si>
  <si>
    <t>1067/589</t>
  </si>
  <si>
    <t>застроенная/незастроенная территория</t>
  </si>
  <si>
    <t>протяженность из ТЗ</t>
  </si>
  <si>
    <t xml:space="preserve">Основания для расчета сметы:
Сборник цен и общественно необходимых затрат труда (ОНЗТ) на изготовление проектной и изыскательской продукции землеустройства, земельного кадастра и мониторинга земель. М., Роскомзем, 1996 г.
</t>
  </si>
  <si>
    <t>Вид  работ,
номер соответствующих  глав/таблиц/параграфов/пунктов Сборника</t>
  </si>
  <si>
    <t>Итого,  руб.</t>
  </si>
  <si>
    <t>1. Составление и вычерчивание
плана границ землепользования (применительно составление ситуационного плана территории )
 Сборник цен.   Роскомзем, 1996.  Таблица 75.</t>
  </si>
  <si>
    <t>2. Нанесение на плановую основу границ землепользований (применительно кадастровых границ земельных участков). Сборник цен. Роскомзем, 1996.Таблица 42.</t>
  </si>
  <si>
    <t>3. Изготовление копий на электрографических аппаратах,
СЦиОНЗТ  Роскомзем, 1996, табл. 137</t>
  </si>
  <si>
    <t>Итого в ценах 1996г.:</t>
  </si>
  <si>
    <t>Всего по смете: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</si>
  <si>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</si>
  <si>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</si>
  <si>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</si>
  <si>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Протяженность линии из Технического задания или фактическая</t>
  </si>
  <si>
    <t>Площадь совпадает с площадью по геодезии!!!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</si>
  <si>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</si>
  <si>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</si>
  <si>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>Площадь, тыс. га.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</si>
  <si>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</si>
  <si>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</si>
  <si>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</si>
  <si>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</si>
  <si>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>Итого по смете в текущих ценах</t>
  </si>
  <si>
    <t>СМЕТА   1                                                                                                                                                                                                                                                                            подготовка ситуационного плана территории с нанесением границ земельных участков и зон с особым режимом использования территории</t>
  </si>
  <si>
    <t>ОАО "РСП"</t>
  </si>
  <si>
    <t>"УТВЕРЖДАЮ"</t>
  </si>
  <si>
    <t>Генеральный директор ОАО "РСП"</t>
  </si>
  <si>
    <t>_______________Н.В.Ильин</t>
  </si>
  <si>
    <t>________________А.А. Сукочев</t>
  </si>
  <si>
    <t>СОГЛАСОВАНО:</t>
  </si>
  <si>
    <t>Рехин А.В.</t>
  </si>
  <si>
    <t>[должность,подпись(инициалы,фамилия)]</t>
  </si>
  <si>
    <t xml:space="preserve">Проверил  </t>
  </si>
  <si>
    <t>Сукочев А.А.</t>
  </si>
  <si>
    <t>Составил</t>
  </si>
  <si>
    <t xml:space="preserve">  Приложение № 1 к </t>
  </si>
  <si>
    <t>Номер ХС</t>
  </si>
  <si>
    <t>Длина линии</t>
  </si>
  <si>
    <t>Заполнять</t>
  </si>
  <si>
    <t>Сдал:</t>
  </si>
  <si>
    <t>Начальник отделения земельно-правовых отношений ОАО "РСП"</t>
  </si>
  <si>
    <t>Принял:</t>
  </si>
  <si>
    <t>А.А. Сукочев</t>
  </si>
  <si>
    <t>Руководитель:</t>
  </si>
  <si>
    <t>П.В. Трошкин</t>
  </si>
  <si>
    <t>Н.В. Ильин</t>
  </si>
  <si>
    <t>НДС 20%</t>
  </si>
  <si>
    <t>Наименование стройки:</t>
  </si>
  <si>
    <t>Наименование объекта</t>
  </si>
  <si>
    <t>Всего по смете в ценах на текущий период</t>
  </si>
  <si>
    <t>Акт № 2</t>
  </si>
  <si>
    <t>Строительство ВЛ-6кВ</t>
  </si>
  <si>
    <t xml:space="preserve">СМЕТА 2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</si>
  <si>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 xml:space="preserve">СМЕТА 3
на выполнение работ по подготовке схемы границ                                                                                                                                                          </t>
  </si>
  <si>
    <t>Наименование стройка - Хозспособ</t>
  </si>
  <si>
    <t>Заместитель генерального директора ОАО "РСП"</t>
  </si>
  <si>
    <t>Заместитель генерального директора 
ОАО "РСП"</t>
  </si>
  <si>
    <t>Перевод в текущие  цены по состоянию на
4 кв. 2021 г. Письмо Минстроя России № 46012-ИФ/09 от 25.10.2021</t>
  </si>
  <si>
    <t>за период с 01.12.2021 по 30.12.2021</t>
  </si>
  <si>
    <t>Реконструкция ВЛ-0,4 кВ от КТП-731 до ВЗУ по адресу: г. Москва, пос. Роговское, д. Каменка (инв. № 43313800)</t>
  </si>
  <si>
    <t>Письмо Минстроя России № 60112-ИФ/09 от 14.11.2022</t>
  </si>
  <si>
    <t>Генеральный директор АО "РСП"</t>
  </si>
  <si>
    <t>"01" марта 2023 года</t>
  </si>
  <si>
    <t>Реконструкция КТП-1370 с установкой новой подстанции в габаритах 630 кВА с трансформатором 630 кВА по адресу: г. Москва, пос. Рязановское, СНТ "Ветеран МО" (инв. № 43313749)", согласно ТУ от 29.12.2022 № И-22-00-587819/103/НМ от ПАО "Россети Московский регион"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</si>
</sst>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00000"/>
    <numFmt numFmtId="168" formatCode="d/m;@"/>
    <numFmt numFmtId="169" formatCode="0.0"/>
    <numFmt numFmtId="170" formatCode="_-* #,##0.00[$€-1]_-;\-* #,##0.00[$€-1]_-;_-* &quot;-&quot;??[$€-1]_-"/>
    <numFmt numFmtId="171" formatCode="#,##0&quot;р.&quot;"/>
    <numFmt numFmtId="172" formatCode="#,##0.000"/>
    <numFmt numFmtId="173" formatCode="0.000"/>
    <numFmt numFmtId="174" formatCode="0.0000000"/>
    <numFmt numFmtId="175" formatCode="0.0000"/>
    <numFmt numFmtId="176" formatCode="_-* #,##0.00000000_р_._-;\-* #,##0.00000000_р_._-;_-* &quot;-&quot;??_р_._-;_-@_-"/>
  </numFmts>
  <fonts count="7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7"/>
      <color rgb="FF7030A0"/>
      <name val="Times New Roman"/>
      <family val="1"/>
      <charset val="204"/>
    </font>
    <font>
      <sz val="1"/>
      <color rgb="FF7030A0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4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166" fontId="6" fillId="0" borderId="0" applyFont="0" applyFill="0" applyBorder="0" applyAlignment="0" applyProtection="0"/>
    <xf numFmtId="0" fontId="4" fillId="0" borderId="0"/>
    <xf numFmtId="4" fontId="39" fillId="0" borderId="0">
      <alignment vertical="center"/>
    </xf>
    <xf numFmtId="0" fontId="4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6" fillId="29" borderId="0" applyNumberFormat="0" applyBorder="0" applyAlignment="0" applyProtection="0"/>
    <xf numFmtId="0" fontId="6" fillId="32" borderId="0" applyNumberFormat="0" applyBorder="0" applyAlignment="0" applyProtection="0"/>
    <xf numFmtId="0" fontId="7" fillId="30" borderId="0" applyNumberFormat="0" applyBorder="0" applyAlignment="0" applyProtection="0"/>
    <xf numFmtId="0" fontId="7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5" borderId="0" applyNumberFormat="0" applyBorder="0" applyAlignment="0" applyProtection="0"/>
    <xf numFmtId="0" fontId="6" fillId="29" borderId="0" applyNumberFormat="0" applyBorder="0" applyAlignment="0" applyProtection="0"/>
    <xf numFmtId="0" fontId="6" fillId="36" borderId="0" applyNumberFormat="0" applyBorder="0" applyAlignment="0" applyProtection="0"/>
    <xf numFmtId="0" fontId="7" fillId="36" borderId="0" applyNumberFormat="0" applyBorder="0" applyAlignment="0" applyProtection="0"/>
    <xf numFmtId="0" fontId="41" fillId="37" borderId="0" applyNumberFormat="0" applyBorder="0" applyAlignment="0" applyProtection="0"/>
    <xf numFmtId="0" fontId="42" fillId="38" borderId="1" applyNumberFormat="0" applyAlignment="0" applyProtection="0"/>
    <xf numFmtId="0" fontId="15" fillId="31" borderId="7" applyNumberFormat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2" fillId="32" borderId="0" applyNumberFormat="0" applyBorder="0" applyAlignment="0" applyProtection="0"/>
    <xf numFmtId="0" fontId="43" fillId="0" borderId="25" applyNumberFormat="0" applyFill="0" applyAlignment="0" applyProtection="0"/>
    <xf numFmtId="0" fontId="44" fillId="0" borderId="4" applyNumberFormat="0" applyFill="0" applyAlignment="0" applyProtection="0"/>
    <xf numFmtId="0" fontId="45" fillId="0" borderId="26" applyNumberFormat="0" applyFill="0" applyAlignment="0" applyProtection="0"/>
    <xf numFmtId="0" fontId="45" fillId="0" borderId="0" applyNumberFormat="0" applyFill="0" applyBorder="0" applyAlignment="0" applyProtection="0"/>
    <xf numFmtId="0" fontId="8" fillId="36" borderId="1" applyNumberFormat="0" applyAlignment="0" applyProtection="0"/>
    <xf numFmtId="0" fontId="46" fillId="0" borderId="9" applyNumberFormat="0" applyFill="0" applyAlignment="0" applyProtection="0"/>
    <xf numFmtId="0" fontId="17" fillId="42" borderId="0" applyNumberFormat="0" applyBorder="0" applyAlignment="0" applyProtection="0"/>
    <xf numFmtId="0" fontId="33" fillId="0" borderId="0"/>
    <xf numFmtId="0" fontId="47" fillId="0" borderId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23" fillId="29" borderId="8" applyNumberFormat="0" applyFont="0" applyAlignment="0" applyProtection="0"/>
    <xf numFmtId="0" fontId="9" fillId="38" borderId="2" applyNumberFormat="0" applyAlignment="0" applyProtection="0"/>
    <xf numFmtId="0" fontId="48" fillId="43" borderId="0">
      <alignment horizontal="left" vertical="center"/>
    </xf>
    <xf numFmtId="0" fontId="49" fillId="0" borderId="0">
      <alignment horizontal="right" vertical="center"/>
    </xf>
    <xf numFmtId="0" fontId="48" fillId="43" borderId="0">
      <alignment horizontal="right" vertical="center"/>
    </xf>
    <xf numFmtId="0" fontId="50" fillId="0" borderId="0">
      <alignment horizontal="left" vertical="center"/>
    </xf>
    <xf numFmtId="0" fontId="48" fillId="43" borderId="0">
      <alignment horizontal="left" vertical="center"/>
    </xf>
    <xf numFmtId="0" fontId="48" fillId="0" borderId="0">
      <alignment horizontal="center" vertical="center"/>
    </xf>
    <xf numFmtId="0" fontId="48" fillId="43" borderId="0">
      <alignment horizontal="center" vertical="center"/>
    </xf>
    <xf numFmtId="0" fontId="48" fillId="0" borderId="0">
      <alignment horizontal="center" vertical="center"/>
    </xf>
    <xf numFmtId="0" fontId="51" fillId="43" borderId="0">
      <alignment horizontal="left" vertical="center"/>
    </xf>
    <xf numFmtId="0" fontId="48" fillId="0" borderId="0">
      <alignment horizontal="center" vertical="center"/>
    </xf>
    <xf numFmtId="0" fontId="48" fillId="0" borderId="0">
      <alignment horizontal="left" vertical="center"/>
    </xf>
    <xf numFmtId="0" fontId="48" fillId="0" borderId="0">
      <alignment horizontal="right" vertical="center"/>
    </xf>
    <xf numFmtId="0" fontId="48" fillId="0" borderId="0">
      <alignment horizontal="center" vertical="center"/>
    </xf>
    <xf numFmtId="0" fontId="48" fillId="0" borderId="0">
      <alignment horizontal="left" vertical="top"/>
    </xf>
    <xf numFmtId="0" fontId="48" fillId="0" borderId="0">
      <alignment horizontal="right" vertical="center"/>
    </xf>
    <xf numFmtId="0" fontId="48" fillId="0" borderId="0">
      <alignment horizontal="right" vertical="top"/>
    </xf>
    <xf numFmtId="0" fontId="48" fillId="0" borderId="0">
      <alignment horizontal="left" vertical="top"/>
    </xf>
    <xf numFmtId="0" fontId="48" fillId="43" borderId="0">
      <alignment horizontal="center" vertical="center"/>
    </xf>
    <xf numFmtId="0" fontId="48" fillId="0" borderId="0">
      <alignment horizontal="left" vertical="center"/>
    </xf>
    <xf numFmtId="0" fontId="52" fillId="43" borderId="0">
      <alignment horizontal="center" vertical="center"/>
    </xf>
    <xf numFmtId="0" fontId="48" fillId="0" borderId="0">
      <alignment horizontal="left" vertical="top"/>
    </xf>
    <xf numFmtId="0" fontId="53" fillId="43" borderId="0">
      <alignment horizontal="center" vertical="center"/>
    </xf>
    <xf numFmtId="0" fontId="48" fillId="43" borderId="0">
      <alignment horizontal="center" vertical="center"/>
    </xf>
    <xf numFmtId="0" fontId="48" fillId="43" borderId="0">
      <alignment horizontal="center" vertical="top"/>
    </xf>
    <xf numFmtId="0" fontId="48" fillId="43" borderId="0">
      <alignment horizontal="center" vertical="center"/>
    </xf>
    <xf numFmtId="0" fontId="54" fillId="0" borderId="0">
      <alignment horizontal="left" vertical="top"/>
    </xf>
    <xf numFmtId="0" fontId="48" fillId="43" borderId="0">
      <alignment horizontal="center" vertical="center"/>
    </xf>
    <xf numFmtId="0" fontId="48" fillId="43" borderId="0">
      <alignment horizontal="left" vertical="center"/>
    </xf>
    <xf numFmtId="0" fontId="54" fillId="0" borderId="0">
      <alignment horizontal="left" vertical="top"/>
    </xf>
    <xf numFmtId="0" fontId="48" fillId="43" borderId="0">
      <alignment horizontal="left" vertical="top"/>
    </xf>
    <xf numFmtId="0" fontId="48" fillId="43" borderId="0">
      <alignment horizontal="left" vertical="center"/>
    </xf>
    <xf numFmtId="0" fontId="48" fillId="0" borderId="0">
      <alignment horizontal="left" vertical="top"/>
    </xf>
    <xf numFmtId="0" fontId="55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6" fillId="0" borderId="0"/>
    <xf numFmtId="0" fontId="57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1" fontId="33" fillId="0" borderId="0" applyFont="0" applyFill="0" applyBorder="0" applyAlignment="0" applyProtection="0"/>
    <xf numFmtId="172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>
      <alignment horizontal="left" indent="5"/>
    </xf>
    <xf numFmtId="165" fontId="68" fillId="0" borderId="0" applyFont="0" applyFill="0" applyBorder="0" applyAlignment="0" applyProtection="0"/>
    <xf numFmtId="0" fontId="33" fillId="0" borderId="0"/>
  </cellStyleXfs>
  <cellXfs count="37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4" fillId="0" borderId="0" xfId="36" applyFont="1" applyFill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4" fillId="0" borderId="0" xfId="36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0" xfId="0" applyNumberFormat="1" applyFont="1"/>
    <xf numFmtId="166" fontId="25" fillId="0" borderId="10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166" fontId="27" fillId="0" borderId="10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31" fillId="0" borderId="0" xfId="36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36" applyFont="1" applyFill="1" applyAlignment="1">
      <alignment vertical="top" wrapText="1"/>
    </xf>
    <xf numFmtId="0" fontId="31" fillId="0" borderId="10" xfId="36" applyFont="1" applyFill="1" applyBorder="1" applyAlignment="1">
      <alignment horizontal="center" vertical="center" wrapText="1"/>
    </xf>
    <xf numFmtId="0" fontId="31" fillId="0" borderId="19" xfId="36" applyFont="1" applyFill="1" applyBorder="1" applyAlignment="1">
      <alignment horizontal="left" vertical="center"/>
    </xf>
    <xf numFmtId="0" fontId="31" fillId="0" borderId="20" xfId="36" applyFont="1" applyFill="1" applyBorder="1" applyAlignment="1">
      <alignment horizontal="left" vertical="center"/>
    </xf>
    <xf numFmtId="0" fontId="31" fillId="0" borderId="21" xfId="36" applyFont="1" applyFill="1" applyBorder="1" applyAlignment="1">
      <alignment horizontal="left" vertical="center"/>
    </xf>
    <xf numFmtId="0" fontId="31" fillId="0" borderId="22" xfId="36" applyFont="1" applyFill="1" applyBorder="1" applyAlignment="1">
      <alignment horizontal="left" vertical="center"/>
    </xf>
    <xf numFmtId="0" fontId="32" fillId="0" borderId="22" xfId="36" applyFont="1" applyFill="1" applyBorder="1" applyAlignment="1">
      <alignment horizontal="left" vertical="center"/>
    </xf>
    <xf numFmtId="0" fontId="31" fillId="0" borderId="24" xfId="36" applyFont="1" applyFill="1" applyBorder="1" applyAlignment="1">
      <alignment horizontal="left" vertical="center"/>
    </xf>
    <xf numFmtId="0" fontId="25" fillId="0" borderId="0" xfId="0" applyFont="1" applyAlignment="1">
      <alignment vertical="top"/>
    </xf>
    <xf numFmtId="0" fontId="31" fillId="0" borderId="10" xfId="0" applyFont="1" applyFill="1" applyBorder="1" applyAlignment="1"/>
    <xf numFmtId="0" fontId="29" fillId="0" borderId="10" xfId="0" applyFont="1" applyFill="1" applyBorder="1" applyAlignment="1"/>
    <xf numFmtId="0" fontId="24" fillId="0" borderId="0" xfId="36" applyFont="1" applyFill="1" applyAlignment="1">
      <alignment horizontal="left" vertical="center"/>
    </xf>
    <xf numFmtId="0" fontId="0" fillId="0" borderId="0" xfId="0" applyAlignment="1">
      <alignment vertical="center"/>
    </xf>
    <xf numFmtId="0" fontId="34" fillId="0" borderId="0" xfId="87" applyFont="1" applyAlignment="1">
      <alignment vertical="top" wrapText="1"/>
    </xf>
    <xf numFmtId="166" fontId="34" fillId="24" borderId="0" xfId="86" applyFont="1" applyFill="1" applyBorder="1" applyAlignment="1">
      <alignment horizontal="center" vertical="center"/>
    </xf>
    <xf numFmtId="0" fontId="34" fillId="0" borderId="0" xfId="87" applyFont="1"/>
    <xf numFmtId="0" fontId="34" fillId="0" borderId="0" xfId="87" applyFont="1" applyAlignment="1"/>
    <xf numFmtId="0" fontId="25" fillId="0" borderId="0" xfId="0" applyFont="1" applyAlignment="1">
      <alignment horizontal="left"/>
    </xf>
    <xf numFmtId="0" fontId="24" fillId="0" borderId="0" xfId="36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36" applyFont="1" applyFill="1" applyAlignment="1">
      <alignment wrapText="1"/>
    </xf>
    <xf numFmtId="0" fontId="31" fillId="0" borderId="10" xfId="36" applyFont="1" applyFill="1" applyBorder="1" applyAlignment="1">
      <alignment horizontal="left" vertical="center"/>
    </xf>
    <xf numFmtId="0" fontId="31" fillId="0" borderId="0" xfId="36" applyFont="1" applyFill="1" applyBorder="1" applyAlignment="1">
      <alignment horizontal="left" vertical="center"/>
    </xf>
    <xf numFmtId="0" fontId="31" fillId="0" borderId="18" xfId="36" applyFont="1" applyFill="1" applyBorder="1" applyAlignment="1">
      <alignment horizontal="left" vertical="center"/>
    </xf>
    <xf numFmtId="0" fontId="31" fillId="0" borderId="17" xfId="36" applyFont="1" applyFill="1" applyBorder="1" applyAlignment="1">
      <alignment horizontal="left" vertical="center"/>
    </xf>
    <xf numFmtId="0" fontId="29" fillId="0" borderId="0" xfId="0" applyFont="1" applyFill="1"/>
    <xf numFmtId="0" fontId="29" fillId="0" borderId="21" xfId="0" applyFont="1" applyFill="1" applyBorder="1" applyAlignment="1"/>
    <xf numFmtId="0" fontId="29" fillId="0" borderId="23" xfId="0" applyFont="1" applyFill="1" applyBorder="1" applyAlignment="1"/>
    <xf numFmtId="0" fontId="24" fillId="0" borderId="10" xfId="36" applyFont="1" applyFill="1" applyBorder="1" applyAlignment="1">
      <alignment horizontal="center" vertical="center" wrapText="1"/>
    </xf>
    <xf numFmtId="0" fontId="24" fillId="0" borderId="10" xfId="36" applyFont="1" applyFill="1" applyBorder="1" applyAlignment="1">
      <alignment horizontal="center" vertical="center"/>
    </xf>
    <xf numFmtId="168" fontId="24" fillId="0" borderId="10" xfId="36" applyNumberFormat="1" applyFont="1" applyFill="1" applyBorder="1" applyAlignment="1">
      <alignment horizontal="center" vertical="center"/>
    </xf>
    <xf numFmtId="0" fontId="24" fillId="0" borderId="10" xfId="36" applyFont="1" applyFill="1" applyBorder="1" applyAlignment="1">
      <alignment horizontal="left" vertical="center" wrapText="1"/>
    </xf>
    <xf numFmtId="4" fontId="24" fillId="0" borderId="10" xfId="36" applyNumberFormat="1" applyFont="1" applyFill="1" applyBorder="1" applyAlignment="1">
      <alignment horizontal="center" vertical="center"/>
    </xf>
    <xf numFmtId="0" fontId="24" fillId="0" borderId="10" xfId="36" applyNumberFormat="1" applyFont="1" applyFill="1" applyBorder="1" applyAlignment="1">
      <alignment horizontal="center" vertical="center"/>
    </xf>
    <xf numFmtId="169" fontId="24" fillId="0" borderId="10" xfId="36" applyNumberFormat="1" applyFont="1" applyFill="1" applyBorder="1" applyAlignment="1">
      <alignment horizontal="center" vertical="center"/>
    </xf>
    <xf numFmtId="4" fontId="27" fillId="0" borderId="10" xfId="36" applyNumberFormat="1" applyFont="1" applyFill="1" applyBorder="1" applyAlignment="1">
      <alignment horizontal="center" vertical="center"/>
    </xf>
    <xf numFmtId="2" fontId="24" fillId="0" borderId="10" xfId="36" applyNumberFormat="1" applyFont="1" applyFill="1" applyBorder="1" applyAlignment="1">
      <alignment horizontal="center" vertical="center"/>
    </xf>
    <xf numFmtId="0" fontId="24" fillId="0" borderId="10" xfId="36" applyFont="1" applyFill="1" applyBorder="1" applyAlignment="1">
      <alignment horizontal="left" vertical="center"/>
    </xf>
    <xf numFmtId="1" fontId="24" fillId="0" borderId="10" xfId="36" applyNumberFormat="1" applyFont="1" applyFill="1" applyBorder="1" applyAlignment="1">
      <alignment horizontal="center" vertical="center"/>
    </xf>
    <xf numFmtId="4" fontId="31" fillId="0" borderId="10" xfId="36" applyNumberFormat="1" applyFont="1" applyFill="1" applyBorder="1" applyAlignment="1">
      <alignment horizontal="center" vertical="center" wrapText="1"/>
    </xf>
    <xf numFmtId="0" fontId="24" fillId="0" borderId="17" xfId="36" applyFont="1" applyFill="1" applyBorder="1" applyAlignment="1">
      <alignment vertical="center" wrapText="1"/>
    </xf>
    <xf numFmtId="0" fontId="24" fillId="0" borderId="17" xfId="0" applyFont="1" applyFill="1" applyBorder="1" applyAlignment="1">
      <alignment vertical="center" wrapText="1"/>
    </xf>
    <xf numFmtId="0" fontId="34" fillId="0" borderId="0" xfId="87" applyFont="1" applyAlignment="1">
      <alignment wrapText="1"/>
    </xf>
    <xf numFmtId="0" fontId="34" fillId="0" borderId="0" xfId="332" applyFont="1"/>
    <xf numFmtId="0" fontId="34" fillId="0" borderId="10" xfId="332" applyFont="1" applyBorder="1" applyAlignment="1">
      <alignment horizontal="center" vertical="center"/>
    </xf>
    <xf numFmtId="0" fontId="34" fillId="0" borderId="10" xfId="332" applyFont="1" applyFill="1" applyBorder="1" applyAlignment="1">
      <alignment horizontal="center" vertical="center"/>
    </xf>
    <xf numFmtId="0" fontId="34" fillId="24" borderId="10" xfId="332" applyFont="1" applyFill="1" applyBorder="1" applyAlignment="1">
      <alignment horizontal="left" vertical="top" wrapText="1"/>
    </xf>
    <xf numFmtId="166" fontId="34" fillId="0" borderId="10" xfId="332" applyNumberFormat="1" applyFont="1" applyBorder="1" applyAlignment="1">
      <alignment vertical="center"/>
    </xf>
    <xf numFmtId="166" fontId="34" fillId="0" borderId="0" xfId="332" applyNumberFormat="1" applyFont="1"/>
    <xf numFmtId="0" fontId="34" fillId="24" borderId="10" xfId="332" applyFont="1" applyFill="1" applyBorder="1" applyAlignment="1">
      <alignment vertical="top" wrapText="1"/>
    </xf>
    <xf numFmtId="0" fontId="24" fillId="0" borderId="0" xfId="332" applyFont="1" applyFill="1" applyAlignment="1">
      <alignment horizontal="left" indent="5"/>
    </xf>
    <xf numFmtId="1" fontId="24" fillId="0" borderId="0" xfId="332" applyNumberFormat="1" applyFont="1" applyFill="1" applyAlignment="1">
      <alignment horizontal="left" indent="5"/>
    </xf>
    <xf numFmtId="0" fontId="25" fillId="0" borderId="10" xfId="0" applyFont="1" applyBorder="1" applyAlignment="1">
      <alignment horizontal="center" vertical="center"/>
    </xf>
    <xf numFmtId="0" fontId="34" fillId="0" borderId="0" xfId="333" applyFont="1"/>
    <xf numFmtId="166" fontId="34" fillId="0" borderId="10" xfId="332" applyNumberFormat="1" applyFont="1" applyBorder="1" applyAlignment="1">
      <alignment horizontal="center" vertical="center"/>
    </xf>
    <xf numFmtId="0" fontId="34" fillId="0" borderId="16" xfId="332" applyFont="1" applyBorder="1" applyAlignment="1">
      <alignment horizontal="center" vertical="center" wrapText="1"/>
    </xf>
    <xf numFmtId="0" fontId="34" fillId="0" borderId="16" xfId="332" applyFont="1" applyBorder="1" applyAlignment="1">
      <alignment horizontal="center" vertical="center"/>
    </xf>
    <xf numFmtId="0" fontId="24" fillId="0" borderId="10" xfId="36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25" fillId="44" borderId="0" xfId="0" applyFont="1" applyFill="1"/>
    <xf numFmtId="2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center" wrapText="1"/>
    </xf>
    <xf numFmtId="0" fontId="60" fillId="0" borderId="10" xfId="0" applyFont="1" applyFill="1" applyBorder="1"/>
    <xf numFmtId="0" fontId="60" fillId="0" borderId="10" xfId="0" applyFont="1" applyFill="1" applyBorder="1" applyAlignment="1">
      <alignment horizontal="center" vertical="center"/>
    </xf>
    <xf numFmtId="0" fontId="26" fillId="0" borderId="10" xfId="0" applyFont="1" applyFill="1" applyBorder="1"/>
    <xf numFmtId="0" fontId="26" fillId="0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4" fillId="0" borderId="0" xfId="87" applyFont="1" applyAlignment="1">
      <alignment vertical="center" wrapText="1"/>
    </xf>
    <xf numFmtId="0" fontId="60" fillId="0" borderId="0" xfId="87" applyFont="1" applyAlignment="1">
      <alignment vertical="center" wrapText="1"/>
    </xf>
    <xf numFmtId="0" fontId="24" fillId="0" borderId="0" xfId="0" applyFont="1" applyFill="1" applyAlignment="1">
      <alignment horizontal="left" vertical="center" wrapText="1"/>
    </xf>
    <xf numFmtId="0" fontId="61" fillId="0" borderId="0" xfId="0" applyFont="1" applyBorder="1" applyAlignment="1">
      <alignment horizontal="left"/>
    </xf>
    <xf numFmtId="0" fontId="25" fillId="0" borderId="0" xfId="0" applyFont="1" applyFill="1"/>
    <xf numFmtId="0" fontId="24" fillId="0" borderId="0" xfId="0" applyNumberFormat="1" applyFont="1" applyFill="1"/>
    <xf numFmtId="0" fontId="29" fillId="0" borderId="0" xfId="0" applyFont="1" applyFill="1" applyAlignment="1">
      <alignment horizontal="left"/>
    </xf>
    <xf numFmtId="0" fontId="24" fillId="0" borderId="10" xfId="36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166" fontId="26" fillId="0" borderId="10" xfId="0" applyNumberFormat="1" applyFont="1" applyFill="1" applyBorder="1" applyAlignment="1">
      <alignment horizontal="left" vertical="center" wrapText="1"/>
    </xf>
    <xf numFmtId="2" fontId="25" fillId="0" borderId="10" xfId="0" applyNumberFormat="1" applyFont="1" applyBorder="1" applyAlignment="1">
      <alignment horizontal="center" vertical="center"/>
    </xf>
    <xf numFmtId="2" fontId="25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/>
    <xf numFmtId="0" fontId="24" fillId="0" borderId="10" xfId="0" applyFont="1" applyBorder="1" applyAlignment="1">
      <alignment horizontal="center" vertical="center"/>
    </xf>
    <xf numFmtId="0" fontId="26" fillId="0" borderId="10" xfId="0" applyFont="1" applyBorder="1"/>
    <xf numFmtId="0" fontId="65" fillId="0" borderId="0" xfId="0" applyFont="1" applyFill="1"/>
    <xf numFmtId="0" fontId="65" fillId="0" borderId="0" xfId="0" applyFont="1" applyFill="1" applyAlignment="1">
      <alignment horizontal="center" vertical="center"/>
    </xf>
    <xf numFmtId="0" fontId="65" fillId="0" borderId="0" xfId="36" applyFont="1" applyFill="1" applyBorder="1" applyAlignment="1">
      <alignment horizontal="center" vertical="center" wrapText="1"/>
    </xf>
    <xf numFmtId="4" fontId="66" fillId="0" borderId="0" xfId="36" applyNumberFormat="1" applyFont="1" applyFill="1" applyBorder="1" applyAlignment="1">
      <alignment horizontal="center" vertical="center"/>
    </xf>
    <xf numFmtId="4" fontId="67" fillId="0" borderId="0" xfId="36" applyNumberFormat="1" applyFont="1" applyFill="1" applyBorder="1" applyAlignment="1">
      <alignment horizontal="center" vertical="center"/>
    </xf>
    <xf numFmtId="0" fontId="66" fillId="0" borderId="0" xfId="36" applyFont="1" applyFill="1" applyBorder="1" applyAlignment="1">
      <alignment horizontal="center" vertical="center"/>
    </xf>
    <xf numFmtId="0" fontId="66" fillId="0" borderId="0" xfId="36" applyNumberFormat="1" applyFont="1" applyFill="1" applyBorder="1" applyAlignment="1">
      <alignment horizontal="center" vertical="center"/>
    </xf>
    <xf numFmtId="0" fontId="65" fillId="0" borderId="0" xfId="0" applyFont="1" applyFill="1" applyBorder="1"/>
    <xf numFmtId="0" fontId="65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left"/>
    </xf>
    <xf numFmtId="0" fontId="24" fillId="0" borderId="0" xfId="36" applyFont="1" applyFill="1" applyAlignment="1">
      <alignment vertical="center"/>
    </xf>
    <xf numFmtId="0" fontId="38" fillId="0" borderId="0" xfId="343" applyFont="1" applyFill="1" applyAlignment="1">
      <alignment horizontal="left"/>
    </xf>
    <xf numFmtId="0" fontId="68" fillId="0" borderId="0" xfId="343">
      <alignment horizontal="left" indent="5"/>
    </xf>
    <xf numFmtId="0" fontId="24" fillId="0" borderId="0" xfId="36" applyFont="1"/>
    <xf numFmtId="0" fontId="38" fillId="0" borderId="0" xfId="332" applyFont="1" applyFill="1" applyAlignment="1">
      <alignment horizontal="left" indent="5"/>
    </xf>
    <xf numFmtId="0" fontId="38" fillId="0" borderId="0" xfId="343" applyFont="1" applyFill="1" applyBorder="1" applyAlignment="1"/>
    <xf numFmtId="0" fontId="0" fillId="0" borderId="0" xfId="0" applyBorder="1" applyAlignment="1"/>
    <xf numFmtId="0" fontId="38" fillId="0" borderId="0" xfId="343" applyFont="1" applyFill="1" applyAlignment="1"/>
    <xf numFmtId="0" fontId="0" fillId="0" borderId="0" xfId="0" applyAlignment="1"/>
    <xf numFmtId="0" fontId="38" fillId="0" borderId="0" xfId="343" applyFont="1" applyFill="1">
      <alignment horizontal="left" indent="5"/>
    </xf>
    <xf numFmtId="166" fontId="35" fillId="0" borderId="0" xfId="86" applyFont="1" applyFill="1" applyBorder="1" applyAlignment="1">
      <alignment horizontal="right" vertical="center"/>
    </xf>
    <xf numFmtId="0" fontId="34" fillId="0" borderId="0" xfId="332" applyFont="1" applyBorder="1" applyAlignment="1">
      <alignment horizontal="left" vertical="center"/>
    </xf>
    <xf numFmtId="166" fontId="34" fillId="0" borderId="0" xfId="86" applyFont="1" applyFill="1" applyBorder="1" applyAlignment="1">
      <alignment horizontal="center" vertical="center"/>
    </xf>
    <xf numFmtId="0" fontId="24" fillId="0" borderId="0" xfId="36" applyFont="1" applyFill="1" applyAlignment="1">
      <alignment vertical="center"/>
    </xf>
    <xf numFmtId="172" fontId="24" fillId="0" borderId="10" xfId="36" applyNumberFormat="1" applyFont="1" applyFill="1" applyBorder="1" applyAlignment="1">
      <alignment horizontal="center" vertical="center"/>
    </xf>
    <xf numFmtId="173" fontId="24" fillId="0" borderId="10" xfId="36" applyNumberFormat="1" applyFont="1" applyFill="1" applyBorder="1" applyAlignment="1">
      <alignment horizontal="center" vertical="center"/>
    </xf>
    <xf numFmtId="172" fontId="31" fillId="0" borderId="10" xfId="0" applyNumberFormat="1" applyFont="1" applyFill="1" applyBorder="1" applyAlignment="1"/>
    <xf numFmtId="0" fontId="24" fillId="0" borderId="10" xfId="36" applyFont="1" applyFill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  <xf numFmtId="174" fontId="24" fillId="0" borderId="0" xfId="0" applyNumberFormat="1" applyFont="1"/>
    <xf numFmtId="166" fontId="25" fillId="44" borderId="0" xfId="0" applyNumberFormat="1" applyFont="1" applyFill="1"/>
    <xf numFmtId="2" fontId="24" fillId="0" borderId="0" xfId="0" applyNumberFormat="1" applyFont="1" applyFill="1"/>
    <xf numFmtId="1" fontId="25" fillId="0" borderId="10" xfId="0" applyNumberFormat="1" applyFont="1" applyBorder="1" applyAlignment="1">
      <alignment horizontal="center" vertical="center"/>
    </xf>
    <xf numFmtId="175" fontId="24" fillId="0" borderId="0" xfId="0" applyNumberFormat="1" applyFont="1" applyFill="1"/>
    <xf numFmtId="0" fontId="26" fillId="0" borderId="10" xfId="0" applyFont="1" applyFill="1" applyBorder="1" applyAlignment="1">
      <alignment horizontal="right" vertical="center" wrapText="1"/>
    </xf>
    <xf numFmtId="166" fontId="0" fillId="0" borderId="0" xfId="0" applyNumberFormat="1"/>
    <xf numFmtId="176" fontId="25" fillId="44" borderId="0" xfId="0" applyNumberFormat="1" applyFont="1" applyFill="1"/>
    <xf numFmtId="2" fontId="29" fillId="0" borderId="0" xfId="0" applyNumberFormat="1" applyFont="1" applyFill="1"/>
    <xf numFmtId="0" fontId="38" fillId="0" borderId="0" xfId="343" applyFont="1" applyFill="1" applyAlignment="1"/>
    <xf numFmtId="0" fontId="34" fillId="0" borderId="10" xfId="332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4" fillId="0" borderId="0" xfId="36" applyFont="1" applyFill="1" applyAlignment="1">
      <alignment horizontal="center" vertical="center"/>
    </xf>
    <xf numFmtId="0" fontId="25" fillId="0" borderId="0" xfId="0" applyFont="1" applyAlignment="1">
      <alignment horizontal="left"/>
    </xf>
    <xf numFmtId="0" fontId="24" fillId="0" borderId="0" xfId="36" applyFont="1" applyFill="1" applyAlignment="1">
      <alignment horizontal="left" vertical="top" wrapText="1"/>
    </xf>
    <xf numFmtId="166" fontId="25" fillId="0" borderId="10" xfId="0" applyNumberFormat="1" applyFont="1" applyFill="1" applyBorder="1" applyAlignment="1">
      <alignment horizontal="center" vertical="center"/>
    </xf>
    <xf numFmtId="0" fontId="24" fillId="0" borderId="0" xfId="36" applyFont="1" applyFill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right" vertical="center" wrapText="1"/>
    </xf>
    <xf numFmtId="0" fontId="34" fillId="0" borderId="0" xfId="333" applyFont="1" applyFill="1" applyBorder="1"/>
    <xf numFmtId="0" fontId="34" fillId="0" borderId="0" xfId="333" applyFont="1" applyFill="1" applyBorder="1" applyAlignment="1">
      <alignment horizontal="right" vertical="center" wrapText="1"/>
    </xf>
    <xf numFmtId="0" fontId="34" fillId="0" borderId="0" xfId="333" applyFont="1" applyFill="1" applyBorder="1" applyAlignment="1">
      <alignment vertical="center" wrapText="1"/>
    </xf>
    <xf numFmtId="0" fontId="69" fillId="0" borderId="0" xfId="0" applyFont="1" applyAlignment="1">
      <alignment vertical="center"/>
    </xf>
    <xf numFmtId="0" fontId="27" fillId="0" borderId="0" xfId="0" applyFont="1" applyFill="1" applyBorder="1" applyAlignment="1"/>
    <xf numFmtId="0" fontId="24" fillId="0" borderId="0" xfId="0" applyFont="1" applyFill="1" applyBorder="1" applyAlignment="1">
      <alignment wrapText="1"/>
    </xf>
    <xf numFmtId="0" fontId="70" fillId="0" borderId="0" xfId="0" applyFont="1" applyFill="1" applyBorder="1" applyAlignment="1">
      <alignment horizontal="left"/>
    </xf>
    <xf numFmtId="0" fontId="27" fillId="0" borderId="0" xfId="43" applyFont="1" applyFill="1" applyBorder="1" applyAlignment="1">
      <alignment horizontal="left"/>
    </xf>
    <xf numFmtId="0" fontId="70" fillId="0" borderId="0" xfId="0" applyFont="1" applyFill="1" applyBorder="1" applyAlignment="1"/>
    <xf numFmtId="0" fontId="37" fillId="0" borderId="0" xfId="0" applyFont="1" applyFill="1" applyBorder="1" applyAlignment="1">
      <alignment horizontal="left"/>
    </xf>
    <xf numFmtId="0" fontId="24" fillId="0" borderId="0" xfId="0" applyFont="1" applyAlignment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Fill="1" applyBorder="1" applyAlignment="1"/>
    <xf numFmtId="0" fontId="38" fillId="0" borderId="0" xfId="0" applyFont="1" applyFill="1" applyBorder="1"/>
    <xf numFmtId="0" fontId="27" fillId="0" borderId="0" xfId="0" applyFont="1" applyFill="1" applyBorder="1" applyAlignment="1">
      <alignment horizontal="left" vertical="center"/>
    </xf>
    <xf numFmtId="0" fontId="27" fillId="0" borderId="0" xfId="43" applyFont="1" applyAlignment="1">
      <alignment wrapText="1"/>
    </xf>
    <xf numFmtId="0" fontId="27" fillId="0" borderId="0" xfId="0" applyFont="1" applyFill="1" applyBorder="1" applyAlignment="1">
      <alignment horizontal="left"/>
    </xf>
    <xf numFmtId="0" fontId="37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36" fillId="0" borderId="0" xfId="186" quotePrefix="1" applyFont="1" applyFill="1" applyBorder="1" applyAlignment="1">
      <alignment vertical="top" wrapText="1"/>
    </xf>
    <xf numFmtId="0" fontId="38" fillId="0" borderId="0" xfId="0" applyFont="1"/>
    <xf numFmtId="0" fontId="71" fillId="0" borderId="0" xfId="190" quotePrefix="1" applyFont="1" applyFill="1" applyBorder="1" applyAlignment="1">
      <alignment vertical="top" wrapText="1"/>
    </xf>
    <xf numFmtId="0" fontId="69" fillId="0" borderId="0" xfId="0" applyFont="1"/>
    <xf numFmtId="166" fontId="69" fillId="0" borderId="0" xfId="0" applyNumberFormat="1" applyFont="1"/>
    <xf numFmtId="0" fontId="69" fillId="0" borderId="0" xfId="0" applyFont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24" fillId="0" borderId="0" xfId="0" applyFont="1" applyBorder="1" applyAlignment="1"/>
    <xf numFmtId="0" fontId="69" fillId="0" borderId="0" xfId="0" applyFont="1" applyAlignment="1"/>
    <xf numFmtId="0" fontId="69" fillId="0" borderId="0" xfId="0" applyFont="1" applyAlignment="1">
      <alignment wrapText="1"/>
    </xf>
    <xf numFmtId="0" fontId="60" fillId="0" borderId="0" xfId="186" quotePrefix="1" applyFont="1" applyFill="1" applyAlignment="1">
      <alignment wrapText="1"/>
    </xf>
    <xf numFmtId="0" fontId="24" fillId="0" borderId="0" xfId="0" applyFont="1" applyFill="1" applyAlignment="1">
      <alignment horizontal="right" wrapText="1"/>
    </xf>
    <xf numFmtId="0" fontId="69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72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7" fillId="0" borderId="0" xfId="43" applyFont="1" applyFill="1" applyBorder="1" applyAlignment="1">
      <alignment wrapText="1"/>
    </xf>
    <xf numFmtId="0" fontId="24" fillId="0" borderId="0" xfId="36" applyFont="1" applyFill="1" applyAlignment="1">
      <alignment horizontal="right" vertical="center"/>
    </xf>
    <xf numFmtId="0" fontId="25" fillId="0" borderId="0" xfId="0" applyFont="1" applyFill="1" applyBorder="1" applyAlignment="1">
      <alignment vertical="center" wrapText="1"/>
    </xf>
    <xf numFmtId="0" fontId="34" fillId="0" borderId="36" xfId="332" applyFont="1" applyFill="1" applyBorder="1" applyAlignment="1">
      <alignment horizontal="center" vertical="center"/>
    </xf>
    <xf numFmtId="0" fontId="34" fillId="0" borderId="35" xfId="332" applyFont="1" applyBorder="1" applyAlignment="1">
      <alignment horizontal="center" vertical="center"/>
    </xf>
    <xf numFmtId="0" fontId="34" fillId="0" borderId="36" xfId="332" applyFont="1" applyBorder="1" applyAlignment="1">
      <alignment horizontal="center"/>
    </xf>
    <xf numFmtId="166" fontId="34" fillId="0" borderId="36" xfId="332" applyNumberFormat="1" applyFont="1" applyBorder="1" applyAlignment="1">
      <alignment horizontal="center" vertical="center"/>
    </xf>
    <xf numFmtId="166" fontId="34" fillId="0" borderId="38" xfId="332" applyNumberFormat="1" applyFont="1" applyBorder="1" applyAlignment="1">
      <alignment horizontal="center" vertical="center"/>
    </xf>
    <xf numFmtId="166" fontId="35" fillId="0" borderId="39" xfId="332" applyNumberFormat="1" applyFont="1" applyBorder="1"/>
    <xf numFmtId="0" fontId="73" fillId="0" borderId="10" xfId="87" applyFont="1" applyBorder="1"/>
    <xf numFmtId="0" fontId="24" fillId="0" borderId="0" xfId="0" applyFont="1" applyFill="1" applyBorder="1" applyAlignment="1">
      <alignment horizontal="right" wrapText="1"/>
    </xf>
    <xf numFmtId="0" fontId="25" fillId="0" borderId="0" xfId="0" applyFont="1" applyFill="1" applyAlignment="1">
      <alignment vertical="center" wrapText="1"/>
    </xf>
    <xf numFmtId="165" fontId="37" fillId="0" borderId="0" xfId="344" applyFont="1" applyBorder="1" applyAlignment="1"/>
    <xf numFmtId="0" fontId="27" fillId="0" borderId="0" xfId="0" applyFont="1" applyBorder="1" applyAlignment="1"/>
    <xf numFmtId="0" fontId="38" fillId="0" borderId="0" xfId="0" applyFont="1" applyBorder="1"/>
    <xf numFmtId="0" fontId="24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59" fillId="0" borderId="0" xfId="0" applyFont="1" applyBorder="1" applyAlignment="1"/>
    <xf numFmtId="0" fontId="24" fillId="0" borderId="0" xfId="0" applyFont="1" applyBorder="1"/>
    <xf numFmtId="0" fontId="27" fillId="0" borderId="0" xfId="0" applyFont="1" applyBorder="1" applyAlignment="1">
      <alignment wrapText="1"/>
    </xf>
    <xf numFmtId="0" fontId="74" fillId="0" borderId="10" xfId="87" applyFont="1" applyBorder="1"/>
    <xf numFmtId="166" fontId="35" fillId="0" borderId="39" xfId="332" applyNumberFormat="1" applyFont="1" applyBorder="1" applyAlignment="1">
      <alignment horizontal="right"/>
    </xf>
    <xf numFmtId="166" fontId="35" fillId="0" borderId="38" xfId="332" applyNumberFormat="1" applyFont="1" applyBorder="1" applyAlignment="1">
      <alignment horizontal="center" vertical="center"/>
    </xf>
    <xf numFmtId="166" fontId="35" fillId="24" borderId="0" xfId="86" applyFont="1" applyFill="1" applyBorder="1" applyAlignment="1">
      <alignment horizontal="center" vertical="center"/>
    </xf>
    <xf numFmtId="166" fontId="35" fillId="0" borderId="0" xfId="332" applyNumberFormat="1" applyFont="1"/>
    <xf numFmtId="0" fontId="35" fillId="0" borderId="0" xfId="332" applyFont="1"/>
    <xf numFmtId="0" fontId="34" fillId="0" borderId="10" xfId="332" applyFont="1" applyBorder="1" applyAlignment="1">
      <alignment horizontal="center" vertical="center" wrapText="1"/>
    </xf>
    <xf numFmtId="0" fontId="27" fillId="0" borderId="10" xfId="36" applyFont="1" applyFill="1" applyBorder="1" applyAlignment="1">
      <alignment horizontal="left" vertical="center" wrapText="1"/>
    </xf>
    <xf numFmtId="0" fontId="27" fillId="0" borderId="13" xfId="36" applyFont="1" applyFill="1" applyBorder="1" applyAlignment="1">
      <alignment horizontal="center" vertical="center" wrapText="1"/>
    </xf>
    <xf numFmtId="4" fontId="30" fillId="0" borderId="14" xfId="36" applyNumberFormat="1" applyFont="1" applyFill="1" applyBorder="1" applyAlignment="1">
      <alignment horizontal="center" vertical="center" wrapText="1"/>
    </xf>
    <xf numFmtId="4" fontId="75" fillId="0" borderId="0" xfId="0" applyNumberFormat="1" applyFont="1" applyFill="1" applyAlignment="1">
      <alignment horizontal="center" vertical="center"/>
    </xf>
    <xf numFmtId="0" fontId="30" fillId="0" borderId="14" xfId="36" applyFont="1" applyFill="1" applyBorder="1" applyAlignment="1">
      <alignment horizontal="center" vertical="center" wrapText="1"/>
    </xf>
    <xf numFmtId="0" fontId="30" fillId="0" borderId="14" xfId="36" applyFont="1" applyFill="1" applyBorder="1" applyAlignment="1">
      <alignment horizontal="left" vertical="center" wrapText="1"/>
    </xf>
    <xf numFmtId="0" fontId="30" fillId="0" borderId="15" xfId="36" applyFont="1" applyFill="1" applyBorder="1" applyAlignment="1">
      <alignment horizontal="left" vertical="center" wrapText="1"/>
    </xf>
    <xf numFmtId="0" fontId="27" fillId="0" borderId="10" xfId="36" applyFont="1" applyFill="1" applyBorder="1" applyAlignment="1">
      <alignment horizontal="left" vertical="center"/>
    </xf>
    <xf numFmtId="0" fontId="27" fillId="0" borderId="13" xfId="36" applyFont="1" applyFill="1" applyBorder="1" applyAlignment="1">
      <alignment horizontal="center" vertical="center"/>
    </xf>
    <xf numFmtId="0" fontId="27" fillId="0" borderId="14" xfId="36" applyFont="1" applyFill="1" applyBorder="1" applyAlignment="1">
      <alignment horizontal="center" vertical="center"/>
    </xf>
    <xf numFmtId="0" fontId="27" fillId="0" borderId="15" xfId="36" applyFont="1" applyFill="1" applyBorder="1" applyAlignment="1">
      <alignment horizontal="center" vertical="center"/>
    </xf>
    <xf numFmtId="0" fontId="27" fillId="0" borderId="0" xfId="345" applyFont="1" applyAlignment="1">
      <alignment horizontal="left"/>
    </xf>
    <xf numFmtId="0" fontId="60" fillId="0" borderId="0" xfId="186" quotePrefix="1" applyFont="1" applyFill="1" applyBorder="1" applyAlignment="1">
      <alignment vertical="top" wrapText="1"/>
    </xf>
    <xf numFmtId="0" fontId="27" fillId="0" borderId="0" xfId="0" applyFont="1" applyFill="1" applyBorder="1"/>
    <xf numFmtId="0" fontId="24" fillId="0" borderId="0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/>
    </xf>
    <xf numFmtId="0" fontId="38" fillId="0" borderId="18" xfId="343" applyFont="1" applyFill="1" applyBorder="1" applyAlignment="1"/>
    <xf numFmtId="0" fontId="0" fillId="0" borderId="18" xfId="0" applyBorder="1" applyAlignment="1"/>
    <xf numFmtId="0" fontId="38" fillId="0" borderId="0" xfId="343" applyFont="1" applyFill="1" applyAlignment="1"/>
    <xf numFmtId="0" fontId="0" fillId="0" borderId="0" xfId="0" applyAlignment="1"/>
    <xf numFmtId="0" fontId="34" fillId="0" borderId="37" xfId="332" applyFont="1" applyBorder="1" applyAlignment="1">
      <alignment vertical="center"/>
    </xf>
    <xf numFmtId="0" fontId="34" fillId="0" borderId="38" xfId="332" applyFont="1" applyBorder="1" applyAlignment="1">
      <alignment vertical="center"/>
    </xf>
    <xf numFmtId="0" fontId="24" fillId="0" borderId="0" xfId="0" applyFont="1" applyFill="1" applyAlignment="1">
      <alignment horizontal="right" wrapText="1"/>
    </xf>
    <xf numFmtId="0" fontId="24" fillId="0" borderId="28" xfId="0" applyFont="1" applyBorder="1" applyAlignment="1">
      <alignment horizontal="center" wrapText="1"/>
    </xf>
    <xf numFmtId="0" fontId="72" fillId="0" borderId="29" xfId="0" applyFont="1" applyBorder="1" applyAlignment="1">
      <alignment horizontal="center" wrapText="1"/>
    </xf>
    <xf numFmtId="0" fontId="64" fillId="0" borderId="0" xfId="87" applyFont="1" applyAlignment="1">
      <alignment horizontal="right" vertical="center" wrapText="1"/>
    </xf>
    <xf numFmtId="0" fontId="34" fillId="0" borderId="0" xfId="87" applyFont="1" applyAlignment="1">
      <alignment horizontal="right" vertical="center" wrapText="1"/>
    </xf>
    <xf numFmtId="0" fontId="34" fillId="0" borderId="10" xfId="332" applyFont="1" applyBorder="1" applyAlignment="1">
      <alignment horizontal="center" vertical="center" wrapText="1"/>
    </xf>
    <xf numFmtId="0" fontId="34" fillId="0" borderId="36" xfId="332" applyFont="1" applyBorder="1" applyAlignment="1">
      <alignment horizontal="center" vertical="center" wrapText="1"/>
    </xf>
    <xf numFmtId="0" fontId="62" fillId="0" borderId="0" xfId="87" applyFont="1" applyAlignment="1">
      <alignment horizontal="center" vertical="center" wrapText="1"/>
    </xf>
    <xf numFmtId="0" fontId="34" fillId="0" borderId="0" xfId="87" applyFont="1" applyAlignment="1">
      <alignment horizontal="center"/>
    </xf>
    <xf numFmtId="0" fontId="35" fillId="0" borderId="0" xfId="87" applyFont="1" applyAlignment="1">
      <alignment horizontal="center"/>
    </xf>
    <xf numFmtId="0" fontId="38" fillId="0" borderId="0" xfId="87" applyFont="1" applyAlignment="1">
      <alignment horizontal="left"/>
    </xf>
    <xf numFmtId="0" fontId="34" fillId="0" borderId="35" xfId="332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7" fillId="0" borderId="0" xfId="43" applyFont="1" applyFill="1" applyBorder="1" applyAlignment="1">
      <alignment horizontal="left" wrapText="1"/>
    </xf>
    <xf numFmtId="0" fontId="25" fillId="0" borderId="41" xfId="0" applyFont="1" applyFill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wrapText="1"/>
    </xf>
    <xf numFmtId="0" fontId="27" fillId="0" borderId="0" xfId="43" applyFont="1" applyFill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24" borderId="11" xfId="0" applyFont="1" applyFill="1" applyBorder="1" applyAlignment="1">
      <alignment horizontal="center" vertical="center"/>
    </xf>
    <xf numFmtId="0" fontId="25" fillId="24" borderId="12" xfId="0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/>
    </xf>
    <xf numFmtId="175" fontId="25" fillId="0" borderId="10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5" fillId="0" borderId="13" xfId="0" applyNumberFormat="1" applyFont="1" applyBorder="1" applyAlignment="1">
      <alignment horizontal="left" vertical="center" wrapText="1"/>
    </xf>
    <xf numFmtId="0" fontId="25" fillId="0" borderId="14" xfId="0" applyNumberFormat="1" applyFont="1" applyBorder="1" applyAlignment="1">
      <alignment horizontal="left" vertical="center" wrapText="1"/>
    </xf>
    <xf numFmtId="0" fontId="25" fillId="0" borderId="15" xfId="0" applyNumberFormat="1" applyFont="1" applyBorder="1" applyAlignment="1">
      <alignment horizontal="left" vertical="center" wrapText="1"/>
    </xf>
    <xf numFmtId="0" fontId="26" fillId="0" borderId="17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6" fillId="0" borderId="18" xfId="0" applyFont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30" fillId="0" borderId="13" xfId="36" applyFont="1" applyFill="1" applyBorder="1" applyAlignment="1">
      <alignment horizontal="center" vertical="center"/>
    </xf>
    <xf numFmtId="0" fontId="30" fillId="0" borderId="14" xfId="36" applyFont="1" applyFill="1" applyBorder="1" applyAlignment="1">
      <alignment horizontal="center" vertical="center"/>
    </xf>
    <xf numFmtId="0" fontId="30" fillId="0" borderId="15" xfId="36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wrapText="1"/>
    </xf>
    <xf numFmtId="0" fontId="27" fillId="0" borderId="14" xfId="0" applyFont="1" applyBorder="1" applyAlignment="1">
      <alignment horizontal="center" wrapText="1"/>
    </xf>
    <xf numFmtId="0" fontId="27" fillId="0" borderId="15" xfId="0" applyFont="1" applyBorder="1" applyAlignment="1">
      <alignment horizontal="center" wrapText="1"/>
    </xf>
    <xf numFmtId="0" fontId="24" fillId="0" borderId="13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67" fillId="0" borderId="21" xfId="0" applyFont="1" applyBorder="1" applyAlignment="1">
      <alignment horizontal="left"/>
    </xf>
    <xf numFmtId="0" fontId="67" fillId="0" borderId="0" xfId="0" applyFont="1" applyBorder="1" applyAlignment="1">
      <alignment horizontal="left"/>
    </xf>
    <xf numFmtId="166" fontId="25" fillId="0" borderId="10" xfId="0" applyNumberFormat="1" applyFont="1" applyFill="1" applyBorder="1" applyAlignment="1">
      <alignment horizontal="center" vertical="center"/>
    </xf>
    <xf numFmtId="166" fontId="25" fillId="0" borderId="11" xfId="0" applyNumberFormat="1" applyFont="1" applyFill="1" applyBorder="1" applyAlignment="1">
      <alignment horizontal="left" vertical="center"/>
    </xf>
    <xf numFmtId="166" fontId="25" fillId="0" borderId="12" xfId="0" applyNumberFormat="1" applyFont="1" applyFill="1" applyBorder="1" applyAlignment="1">
      <alignment horizontal="left" vertical="center"/>
    </xf>
    <xf numFmtId="166" fontId="25" fillId="0" borderId="16" xfId="0" applyNumberFormat="1" applyFont="1" applyFill="1" applyBorder="1" applyAlignment="1">
      <alignment horizontal="left" vertical="center"/>
    </xf>
    <xf numFmtId="0" fontId="31" fillId="0" borderId="11" xfId="36" applyFont="1" applyFill="1" applyBorder="1" applyAlignment="1">
      <alignment horizontal="center" vertical="center" wrapText="1"/>
    </xf>
    <xf numFmtId="0" fontId="31" fillId="0" borderId="12" xfId="36" applyFont="1" applyFill="1" applyBorder="1" applyAlignment="1">
      <alignment horizontal="center" vertical="center" wrapText="1"/>
    </xf>
    <xf numFmtId="0" fontId="31" fillId="0" borderId="16" xfId="36" applyFont="1" applyFill="1" applyBorder="1" applyAlignment="1">
      <alignment horizontal="center" vertical="center" wrapText="1"/>
    </xf>
    <xf numFmtId="4" fontId="24" fillId="0" borderId="11" xfId="36" applyNumberFormat="1" applyFont="1" applyFill="1" applyBorder="1" applyAlignment="1">
      <alignment horizontal="center" vertical="center"/>
    </xf>
    <xf numFmtId="4" fontId="24" fillId="0" borderId="12" xfId="36" applyNumberFormat="1" applyFont="1" applyFill="1" applyBorder="1" applyAlignment="1">
      <alignment horizontal="center" vertical="center"/>
    </xf>
    <xf numFmtId="4" fontId="24" fillId="0" borderId="16" xfId="36" applyNumberFormat="1" applyFont="1" applyFill="1" applyBorder="1" applyAlignment="1">
      <alignment horizontal="center" vertical="center"/>
    </xf>
    <xf numFmtId="0" fontId="31" fillId="0" borderId="10" xfId="36" applyFont="1" applyFill="1" applyBorder="1" applyAlignment="1">
      <alignment horizontal="left" vertical="center" wrapText="1"/>
    </xf>
    <xf numFmtId="0" fontId="24" fillId="0" borderId="10" xfId="36" applyFont="1" applyFill="1" applyBorder="1" applyAlignment="1">
      <alignment horizontal="center" vertical="center"/>
    </xf>
    <xf numFmtId="168" fontId="24" fillId="0" borderId="13" xfId="36" applyNumberFormat="1" applyFont="1" applyFill="1" applyBorder="1" applyAlignment="1">
      <alignment horizontal="center" vertical="center"/>
    </xf>
    <xf numFmtId="168" fontId="24" fillId="0" borderId="14" xfId="36" applyNumberFormat="1" applyFont="1" applyFill="1" applyBorder="1" applyAlignment="1">
      <alignment horizontal="center" vertical="center"/>
    </xf>
    <xf numFmtId="168" fontId="24" fillId="0" borderId="15" xfId="36" applyNumberFormat="1" applyFont="1" applyFill="1" applyBorder="1" applyAlignment="1">
      <alignment horizontal="center" vertical="center"/>
    </xf>
    <xf numFmtId="0" fontId="24" fillId="0" borderId="13" xfId="36" applyFont="1" applyFill="1" applyBorder="1" applyAlignment="1">
      <alignment horizontal="center" vertical="center" wrapText="1"/>
    </xf>
    <xf numFmtId="0" fontId="24" fillId="0" borderId="15" xfId="36" applyFont="1" applyFill="1" applyBorder="1" applyAlignment="1">
      <alignment horizontal="center" vertical="center" wrapText="1"/>
    </xf>
    <xf numFmtId="0" fontId="24" fillId="0" borderId="11" xfId="36" applyFont="1" applyFill="1" applyBorder="1" applyAlignment="1">
      <alignment horizontal="left" vertical="center" wrapText="1"/>
    </xf>
    <xf numFmtId="0" fontId="24" fillId="0" borderId="12" xfId="36" applyFont="1" applyFill="1" applyBorder="1" applyAlignment="1">
      <alignment horizontal="left" vertical="center" wrapText="1"/>
    </xf>
    <xf numFmtId="0" fontId="24" fillId="0" borderId="16" xfId="36" applyFont="1" applyFill="1" applyBorder="1" applyAlignment="1">
      <alignment horizontal="left" vertical="center" wrapText="1"/>
    </xf>
    <xf numFmtId="0" fontId="59" fillId="0" borderId="19" xfId="36" applyFont="1" applyFill="1" applyBorder="1" applyAlignment="1">
      <alignment horizontal="center" vertical="center" wrapText="1"/>
    </xf>
    <xf numFmtId="0" fontId="59" fillId="0" borderId="20" xfId="36" applyFont="1" applyFill="1" applyBorder="1" applyAlignment="1">
      <alignment horizontal="center" vertical="center" wrapText="1"/>
    </xf>
    <xf numFmtId="0" fontId="59" fillId="0" borderId="21" xfId="36" applyFont="1" applyFill="1" applyBorder="1" applyAlignment="1">
      <alignment horizontal="center" vertical="center" wrapText="1"/>
    </xf>
    <xf numFmtId="0" fontId="59" fillId="0" borderId="22" xfId="36" applyFont="1" applyFill="1" applyBorder="1" applyAlignment="1">
      <alignment horizontal="center" vertical="center" wrapText="1"/>
    </xf>
    <xf numFmtId="0" fontId="59" fillId="0" borderId="23" xfId="36" applyFont="1" applyFill="1" applyBorder="1" applyAlignment="1">
      <alignment horizontal="center" vertical="center" wrapText="1"/>
    </xf>
    <xf numFmtId="0" fontId="59" fillId="0" borderId="24" xfId="36" applyFont="1" applyFill="1" applyBorder="1" applyAlignment="1">
      <alignment horizontal="center" vertical="center" wrapText="1"/>
    </xf>
    <xf numFmtId="0" fontId="24" fillId="0" borderId="11" xfId="36" applyFont="1" applyFill="1" applyBorder="1" applyAlignment="1">
      <alignment horizontal="center" vertical="center"/>
    </xf>
    <xf numFmtId="0" fontId="24" fillId="0" borderId="12" xfId="36" applyFont="1" applyFill="1" applyBorder="1" applyAlignment="1">
      <alignment horizontal="center" vertical="center"/>
    </xf>
    <xf numFmtId="0" fontId="24" fillId="0" borderId="16" xfId="36" applyFont="1" applyFill="1" applyBorder="1" applyAlignment="1">
      <alignment horizontal="center" vertical="center"/>
    </xf>
    <xf numFmtId="0" fontId="24" fillId="0" borderId="0" xfId="36" applyFont="1" applyFill="1" applyAlignment="1">
      <alignment horizontal="left" wrapText="1"/>
    </xf>
    <xf numFmtId="0" fontId="31" fillId="0" borderId="0" xfId="36" applyFont="1" applyFill="1" applyBorder="1" applyAlignment="1">
      <alignment horizontal="left" vertical="center"/>
    </xf>
    <xf numFmtId="0" fontId="24" fillId="0" borderId="14" xfId="36" applyFont="1" applyFill="1" applyBorder="1" applyAlignment="1">
      <alignment horizontal="center" vertical="center" wrapText="1"/>
    </xf>
    <xf numFmtId="0" fontId="31" fillId="0" borderId="10" xfId="36" applyFont="1" applyFill="1" applyBorder="1" applyAlignment="1">
      <alignment horizontal="left" vertical="center"/>
    </xf>
    <xf numFmtId="0" fontId="63" fillId="0" borderId="21" xfId="0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center" vertical="center" wrapText="1"/>
    </xf>
    <xf numFmtId="0" fontId="30" fillId="0" borderId="0" xfId="36" applyFont="1" applyFill="1" applyAlignment="1">
      <alignment horizontal="center" vertical="center" wrapText="1"/>
    </xf>
    <xf numFmtId="0" fontId="30" fillId="0" borderId="0" xfId="36" applyFont="1" applyFill="1" applyAlignment="1">
      <alignment horizontal="center" vertical="center"/>
    </xf>
    <xf numFmtId="0" fontId="31" fillId="0" borderId="18" xfId="36" applyFont="1" applyFill="1" applyBorder="1" applyAlignment="1">
      <alignment horizontal="left" vertical="center"/>
    </xf>
    <xf numFmtId="0" fontId="31" fillId="0" borderId="17" xfId="36" applyFont="1" applyFill="1" applyBorder="1" applyAlignment="1">
      <alignment horizontal="left" vertical="center"/>
    </xf>
    <xf numFmtId="0" fontId="61" fillId="0" borderId="21" xfId="0" applyFont="1" applyBorder="1" applyAlignment="1">
      <alignment horizontal="left"/>
    </xf>
    <xf numFmtId="0" fontId="61" fillId="0" borderId="0" xfId="0" applyFont="1" applyBorder="1" applyAlignment="1">
      <alignment horizontal="left"/>
    </xf>
    <xf numFmtId="0" fontId="24" fillId="0" borderId="0" xfId="36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26" fillId="0" borderId="0" xfId="0" applyFont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167" fontId="24" fillId="0" borderId="11" xfId="0" applyNumberFormat="1" applyFont="1" applyFill="1" applyBorder="1" applyAlignment="1">
      <alignment horizontal="center" vertical="center"/>
    </xf>
    <xf numFmtId="166" fontId="25" fillId="0" borderId="11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6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wrapText="1"/>
    </xf>
    <xf numFmtId="0" fontId="59" fillId="0" borderId="17" xfId="0" applyFont="1" applyBorder="1" applyAlignment="1">
      <alignment horizontal="center"/>
    </xf>
    <xf numFmtId="0" fontId="58" fillId="0" borderId="0" xfId="330" applyFont="1" applyAlignment="1">
      <alignment horizontal="left"/>
    </xf>
    <xf numFmtId="0" fontId="27" fillId="0" borderId="0" xfId="0" applyFont="1" applyAlignment="1">
      <alignment horizontal="right"/>
    </xf>
    <xf numFmtId="165" fontId="37" fillId="0" borderId="0" xfId="344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18" xfId="0" applyFont="1" applyBorder="1" applyAlignment="1">
      <alignment horizontal="center" wrapText="1"/>
    </xf>
    <xf numFmtId="0" fontId="35" fillId="0" borderId="37" xfId="332" applyFont="1" applyBorder="1" applyAlignment="1">
      <alignment vertical="center"/>
    </xf>
    <xf numFmtId="0" fontId="35" fillId="0" borderId="38" xfId="332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25" fillId="0" borderId="30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32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</cellXfs>
  <cellStyles count="346">
    <cellStyle name="_Сметы ВНИИСТ" xfId="88"/>
    <cellStyle name="_Японское море_РД - ВНИИСТ" xfId="89"/>
    <cellStyle name="20% — акцент1" xfId="1" builtinId="30" customBuiltin="1"/>
    <cellStyle name="20% - Акцент1 2" xfId="45"/>
    <cellStyle name="20% - Акцент1 2 2" xfId="90"/>
    <cellStyle name="20% — акцент2" xfId="2" builtinId="34" customBuiltin="1"/>
    <cellStyle name="20% - Акцент2 2" xfId="46"/>
    <cellStyle name="20% - Акцент2 2 2" xfId="91"/>
    <cellStyle name="20% — акцент3" xfId="3" builtinId="38" customBuiltin="1"/>
    <cellStyle name="20% - Акцент3 2" xfId="47"/>
    <cellStyle name="20% - Акцент3 2 2" xfId="92"/>
    <cellStyle name="20% — акцент4" xfId="4" builtinId="42" customBuiltin="1"/>
    <cellStyle name="20% - Акцент4 2" xfId="48"/>
    <cellStyle name="20% - Акцент4 2 2" xfId="93"/>
    <cellStyle name="20% — акцент5" xfId="5" builtinId="46" customBuiltin="1"/>
    <cellStyle name="20% - Акцент5 2" xfId="49"/>
    <cellStyle name="20% - Акцент5 2 2" xfId="94"/>
    <cellStyle name="20% — акцент6" xfId="6" builtinId="50" customBuiltin="1"/>
    <cellStyle name="20% - Акцент6 2" xfId="50"/>
    <cellStyle name="20% - Акцент6 2 2" xfId="95"/>
    <cellStyle name="40% — акцент1" xfId="7" builtinId="31" customBuiltin="1"/>
    <cellStyle name="40% - Акцент1 2" xfId="51"/>
    <cellStyle name="40% - Акцент1 2 2" xfId="96"/>
    <cellStyle name="40% — акцент2" xfId="8" builtinId="35" customBuiltin="1"/>
    <cellStyle name="40% - Акцент2 2" xfId="52"/>
    <cellStyle name="40% - Акцент2 2 2" xfId="97"/>
    <cellStyle name="40% — акцент3" xfId="9" builtinId="39" customBuiltin="1"/>
    <cellStyle name="40% - Акцент3 2" xfId="53"/>
    <cellStyle name="40% - Акцент3 2 2" xfId="98"/>
    <cellStyle name="40% — акцент4" xfId="10" builtinId="43" customBuiltin="1"/>
    <cellStyle name="40% - Акцент4 2" xfId="54"/>
    <cellStyle name="40% - Акцент4 2 2" xfId="99"/>
    <cellStyle name="40% — акцент5" xfId="11" builtinId="47" customBuiltin="1"/>
    <cellStyle name="40% - Акцент5 2" xfId="55"/>
    <cellStyle name="40% - Акцент5 2 2" xfId="100"/>
    <cellStyle name="40% — акцент6" xfId="12" builtinId="51" customBuiltin="1"/>
    <cellStyle name="40% - Акцент6 2" xfId="56"/>
    <cellStyle name="40% - Акцент6 2 2" xfId="101"/>
    <cellStyle name="60% — акцент1" xfId="13" builtinId="32" customBuiltin="1"/>
    <cellStyle name="60% - Акцент1 2" xfId="57"/>
    <cellStyle name="60% - Акцент1 2 2" xfId="102"/>
    <cellStyle name="60% — акцент2" xfId="14" builtinId="36" customBuiltin="1"/>
    <cellStyle name="60% - Акцент2 2" xfId="58"/>
    <cellStyle name="60% - Акцент2 2 2" xfId="103"/>
    <cellStyle name="60% — акцент3" xfId="15" builtinId="40" customBuiltin="1"/>
    <cellStyle name="60% - Акцент3 2" xfId="59"/>
    <cellStyle name="60% - Акцент3 2 2" xfId="104"/>
    <cellStyle name="60% — акцент4" xfId="16" builtinId="44" customBuiltin="1"/>
    <cellStyle name="60% - Акцент4 2" xfId="60"/>
    <cellStyle name="60% - Акцент4 2 2" xfId="105"/>
    <cellStyle name="60% — акцент5" xfId="17" builtinId="48" customBuiltin="1"/>
    <cellStyle name="60% - Акцент5 2" xfId="61"/>
    <cellStyle name="60% - Акцент5 2 2" xfId="106"/>
    <cellStyle name="60% — акцент6" xfId="18" builtinId="52" customBuiltin="1"/>
    <cellStyle name="60% - Акцент6 2" xfId="62"/>
    <cellStyle name="60% - Акцент6 2 2" xfId="107"/>
    <cellStyle name="Accent1" xfId="108"/>
    <cellStyle name="Accent1 - 20%" xfId="109"/>
    <cellStyle name="Accent1 - 40%" xfId="110"/>
    <cellStyle name="Accent1 - 60%" xfId="111"/>
    <cellStyle name="Accent2" xfId="112"/>
    <cellStyle name="Accent2 - 20%" xfId="113"/>
    <cellStyle name="Accent2 - 40%" xfId="114"/>
    <cellStyle name="Accent2 - 60%" xfId="115"/>
    <cellStyle name="Accent3" xfId="116"/>
    <cellStyle name="Accent3 - 20%" xfId="117"/>
    <cellStyle name="Accent3 - 40%" xfId="118"/>
    <cellStyle name="Accent3 - 60%" xfId="119"/>
    <cellStyle name="Accent4" xfId="120"/>
    <cellStyle name="Accent4 - 20%" xfId="121"/>
    <cellStyle name="Accent4 - 40%" xfId="122"/>
    <cellStyle name="Accent4 - 60%" xfId="123"/>
    <cellStyle name="Accent5" xfId="124"/>
    <cellStyle name="Accent5 - 20%" xfId="125"/>
    <cellStyle name="Accent5 - 40%" xfId="126"/>
    <cellStyle name="Accent5 - 60%" xfId="127"/>
    <cellStyle name="Accent6" xfId="128"/>
    <cellStyle name="Accent6 - 20%" xfId="129"/>
    <cellStyle name="Accent6 - 40%" xfId="130"/>
    <cellStyle name="Accent6 - 60%" xfId="131"/>
    <cellStyle name="Bad" xfId="132"/>
    <cellStyle name="Calculation" xfId="133"/>
    <cellStyle name="Check Cell" xfId="134"/>
    <cellStyle name="Emphasis 1" xfId="135"/>
    <cellStyle name="Emphasis 2" xfId="136"/>
    <cellStyle name="Emphasis 3" xfId="137"/>
    <cellStyle name="Euro" xfId="138"/>
    <cellStyle name="Euro 2" xfId="139"/>
    <cellStyle name="Euro 3" xfId="140"/>
    <cellStyle name="Euro 4" xfId="141"/>
    <cellStyle name="Euro 5" xfId="142"/>
    <cellStyle name="Euro 6" xfId="143"/>
    <cellStyle name="Euro 7" xfId="144"/>
    <cellStyle name="Euro 8" xfId="145"/>
    <cellStyle name="Euro 9" xfId="146"/>
    <cellStyle name="Good" xfId="147"/>
    <cellStyle name="Heading 1" xfId="148"/>
    <cellStyle name="Heading 2" xfId="149"/>
    <cellStyle name="Heading 3" xfId="150"/>
    <cellStyle name="Heading 4" xfId="151"/>
    <cellStyle name="Input" xfId="152"/>
    <cellStyle name="Linked Cell" xfId="153"/>
    <cellStyle name="Neutral" xfId="154"/>
    <cellStyle name="Normal_Catalogue MW" xfId="155"/>
    <cellStyle name="Normalny_R98-010all_rozdz" xfId="156"/>
    <cellStyle name="Note" xfId="157"/>
    <cellStyle name="Note 2" xfId="158"/>
    <cellStyle name="Note 3" xfId="159"/>
    <cellStyle name="Note 4" xfId="160"/>
    <cellStyle name="Note 5" xfId="161"/>
    <cellStyle name="Note 6" xfId="162"/>
    <cellStyle name="Note 7" xfId="163"/>
    <cellStyle name="Note 8" xfId="164"/>
    <cellStyle name="Note 9" xfId="165"/>
    <cellStyle name="Output" xfId="166"/>
    <cellStyle name="S0" xfId="167"/>
    <cellStyle name="S0 2" xfId="168"/>
    <cellStyle name="S1" xfId="169"/>
    <cellStyle name="S1 2" xfId="170"/>
    <cellStyle name="S10" xfId="171"/>
    <cellStyle name="S10 2" xfId="172"/>
    <cellStyle name="S11" xfId="173"/>
    <cellStyle name="S11 2" xfId="174"/>
    <cellStyle name="S12" xfId="175"/>
    <cellStyle name="S12 2" xfId="176"/>
    <cellStyle name="S13 2" xfId="177"/>
    <cellStyle name="S14 2" xfId="178"/>
    <cellStyle name="S15 4" xfId="179"/>
    <cellStyle name="S16 2" xfId="180"/>
    <cellStyle name="S17 2" xfId="181"/>
    <cellStyle name="S18 2" xfId="182"/>
    <cellStyle name="S19 2" xfId="183"/>
    <cellStyle name="S2" xfId="184"/>
    <cellStyle name="S2 2" xfId="185"/>
    <cellStyle name="S3" xfId="186"/>
    <cellStyle name="S3 2" xfId="187"/>
    <cellStyle name="S4" xfId="188"/>
    <cellStyle name="S5" xfId="189"/>
    <cellStyle name="S6" xfId="190"/>
    <cellStyle name="S6 2" xfId="191"/>
    <cellStyle name="S6 3" xfId="192"/>
    <cellStyle name="S7" xfId="193"/>
    <cellStyle name="S8" xfId="194"/>
    <cellStyle name="S8 2" xfId="195"/>
    <cellStyle name="S9" xfId="196"/>
    <cellStyle name="S9 2" xfId="197"/>
    <cellStyle name="S9 3" xfId="198"/>
    <cellStyle name="Sheet Title" xfId="199"/>
    <cellStyle name="Total" xfId="200"/>
    <cellStyle name="Warning Text" xfId="201"/>
    <cellStyle name="Акцент1" xfId="19" builtinId="29" customBuiltin="1"/>
    <cellStyle name="Акцент1 2" xfId="63"/>
    <cellStyle name="Акцент1 2 2" xfId="202"/>
    <cellStyle name="Акцент2" xfId="20" builtinId="33" customBuiltin="1"/>
    <cellStyle name="Акцент2 2" xfId="64"/>
    <cellStyle name="Акцент2 2 2" xfId="203"/>
    <cellStyle name="Акцент3" xfId="21" builtinId="37" customBuiltin="1"/>
    <cellStyle name="Акцент3 2" xfId="65"/>
    <cellStyle name="Акцент3 2 2" xfId="204"/>
    <cellStyle name="Акцент4" xfId="22" builtinId="41" customBuiltin="1"/>
    <cellStyle name="Акцент4 2" xfId="66"/>
    <cellStyle name="Акцент4 2 2" xfId="205"/>
    <cellStyle name="Акцент5" xfId="23" builtinId="45" customBuiltin="1"/>
    <cellStyle name="Акцент5 2" xfId="67"/>
    <cellStyle name="Акцент5 2 2" xfId="206"/>
    <cellStyle name="Акцент6" xfId="24" builtinId="49" customBuiltin="1"/>
    <cellStyle name="Акцент6 2" xfId="68"/>
    <cellStyle name="Акцент6 2 2" xfId="207"/>
    <cellStyle name="Ввод " xfId="25" builtinId="20" customBuiltin="1"/>
    <cellStyle name="Ввод  2" xfId="69"/>
    <cellStyle name="Ввод  2 2" xfId="208"/>
    <cellStyle name="Вывод" xfId="26" builtinId="21" customBuiltin="1"/>
    <cellStyle name="Вывод 2" xfId="70"/>
    <cellStyle name="Вывод 2 2" xfId="209"/>
    <cellStyle name="Вычисление" xfId="27" builtinId="22" customBuiltin="1"/>
    <cellStyle name="Вычисление 2" xfId="71"/>
    <cellStyle name="Вычисление 2 2" xfId="210"/>
    <cellStyle name="Денежный 10" xfId="344"/>
    <cellStyle name="Заголовок 1" xfId="28" builtinId="16" customBuiltin="1"/>
    <cellStyle name="Заголовок 1 2" xfId="72"/>
    <cellStyle name="Заголовок 1 2 2" xfId="211"/>
    <cellStyle name="Заголовок 2" xfId="29" builtinId="17" customBuiltin="1"/>
    <cellStyle name="Заголовок 2 2" xfId="73"/>
    <cellStyle name="Заголовок 2 2 2" xfId="212"/>
    <cellStyle name="Заголовок 3" xfId="30" builtinId="18" customBuiltin="1"/>
    <cellStyle name="Заголовок 3 2" xfId="74"/>
    <cellStyle name="Заголовок 3 2 2" xfId="213"/>
    <cellStyle name="Заголовок 4" xfId="31" builtinId="19" customBuiltin="1"/>
    <cellStyle name="Заголовок 4 2" xfId="75"/>
    <cellStyle name="Заголовок 4 2 2" xfId="214"/>
    <cellStyle name="Итог" xfId="32" builtinId="25" customBuiltin="1"/>
    <cellStyle name="Итог 2" xfId="76"/>
    <cellStyle name="Итог 2 2" xfId="215"/>
    <cellStyle name="Контрольная ячейка" xfId="33" builtinId="23" customBuiltin="1"/>
    <cellStyle name="Контрольная ячейка 2" xfId="77"/>
    <cellStyle name="Контрольная ячейка 2 2" xfId="216"/>
    <cellStyle name="Название" xfId="34" builtinId="15" customBuiltin="1"/>
    <cellStyle name="Название 2" xfId="78"/>
    <cellStyle name="Название 2 2" xfId="217"/>
    <cellStyle name="Нейтральный" xfId="35" builtinId="28" customBuiltin="1"/>
    <cellStyle name="Нейтральный 2" xfId="79"/>
    <cellStyle name="Нейтральный 2 2" xfId="218"/>
    <cellStyle name="Обычный" xfId="0" builtinId="0"/>
    <cellStyle name="Обычный 2" xfId="36"/>
    <cellStyle name="Обычный 2 2" xfId="219"/>
    <cellStyle name="Обычный 2 2 2" xfId="220"/>
    <cellStyle name="Обычный 2 2 2 2" xfId="336"/>
    <cellStyle name="Обычный 2 2 3" xfId="221"/>
    <cellStyle name="Обычный 2 2 3 2" xfId="337"/>
    <cellStyle name="Обычный 2 2 9" xfId="331"/>
    <cellStyle name="Обычный 2 3" xfId="222"/>
    <cellStyle name="Обычный 2 3 2" xfId="338"/>
    <cellStyle name="Обычный 2 4" xfId="223"/>
    <cellStyle name="Обычный 2 4 2" xfId="339"/>
    <cellStyle name="Обычный 3" xfId="43"/>
    <cellStyle name="Обычный 3 2" xfId="44"/>
    <cellStyle name="Обычный 3 3" xfId="334"/>
    <cellStyle name="Обычный 4" xfId="87"/>
    <cellStyle name="Обычный 4 2" xfId="224"/>
    <cellStyle name="Обычный 4 2 2" xfId="340"/>
    <cellStyle name="Обычный 4 3" xfId="332"/>
    <cellStyle name="Обычный 4 3 2" xfId="341"/>
    <cellStyle name="Обычный 4 4" xfId="333"/>
    <cellStyle name="Обычный 4 4 2" xfId="342"/>
    <cellStyle name="Обычный 4 5" xfId="335"/>
    <cellStyle name="Обычный 5" xfId="345"/>
    <cellStyle name="Обычный 6" xfId="343"/>
    <cellStyle name="Обычный 7" xfId="330"/>
    <cellStyle name="Плохой" xfId="37" builtinId="27" customBuiltin="1"/>
    <cellStyle name="Плохой 2" xfId="80"/>
    <cellStyle name="Плохой 2 2" xfId="225"/>
    <cellStyle name="Пояснение" xfId="38" builtinId="53" customBuiltin="1"/>
    <cellStyle name="Пояснение 2" xfId="81"/>
    <cellStyle name="Пояснение 2 2" xfId="226"/>
    <cellStyle name="Примечание" xfId="39" builtinId="10" customBuiltin="1"/>
    <cellStyle name="Примечание 2" xfId="82"/>
    <cellStyle name="Примечание 2 2" xfId="227"/>
    <cellStyle name="Примечание 2 3" xfId="228"/>
    <cellStyle name="Примечание 2 4" xfId="229"/>
    <cellStyle name="Примечание 3" xfId="230"/>
    <cellStyle name="Примечание 3 2" xfId="231"/>
    <cellStyle name="Примечание 3 3" xfId="232"/>
    <cellStyle name="Примечание 3 4" xfId="233"/>
    <cellStyle name="Процентный 2" xfId="234"/>
    <cellStyle name="Процентный 2 10" xfId="235"/>
    <cellStyle name="Процентный 2 11" xfId="236"/>
    <cellStyle name="Процентный 2 12" xfId="237"/>
    <cellStyle name="Процентный 2 2" xfId="238"/>
    <cellStyle name="Процентный 2 2 2" xfId="239"/>
    <cellStyle name="Процентный 2 2 3" xfId="240"/>
    <cellStyle name="Процентный 2 2 4" xfId="241"/>
    <cellStyle name="Процентный 2 2 5" xfId="242"/>
    <cellStyle name="Процентный 2 2 6" xfId="243"/>
    <cellStyle name="Процентный 2 2 7" xfId="244"/>
    <cellStyle name="Процентный 2 2 8" xfId="245"/>
    <cellStyle name="Процентный 2 2 9" xfId="246"/>
    <cellStyle name="Процентный 2 3" xfId="247"/>
    <cellStyle name="Процентный 2 3 2" xfId="248"/>
    <cellStyle name="Процентный 2 3 3" xfId="249"/>
    <cellStyle name="Процентный 2 3 4" xfId="250"/>
    <cellStyle name="Процентный 2 3 5" xfId="251"/>
    <cellStyle name="Процентный 2 3 6" xfId="252"/>
    <cellStyle name="Процентный 2 3 7" xfId="253"/>
    <cellStyle name="Процентный 2 3 8" xfId="254"/>
    <cellStyle name="Процентный 2 3 9" xfId="255"/>
    <cellStyle name="Процентный 2 4" xfId="256"/>
    <cellStyle name="Процентный 2 4 10" xfId="257"/>
    <cellStyle name="Процентный 2 4 2" xfId="258"/>
    <cellStyle name="Процентный 2 4 3" xfId="259"/>
    <cellStyle name="Процентный 2 4 4" xfId="260"/>
    <cellStyle name="Процентный 2 4 5" xfId="261"/>
    <cellStyle name="Процентный 2 4 6" xfId="262"/>
    <cellStyle name="Процентный 2 4 7" xfId="263"/>
    <cellStyle name="Процентный 2 4 8" xfId="264"/>
    <cellStyle name="Процентный 2 4 9" xfId="265"/>
    <cellStyle name="Процентный 2 5" xfId="266"/>
    <cellStyle name="Процентный 2 6" xfId="267"/>
    <cellStyle name="Процентный 2 7" xfId="268"/>
    <cellStyle name="Процентный 2 8" xfId="269"/>
    <cellStyle name="Процентный 2 9" xfId="270"/>
    <cellStyle name="Процентный 3" xfId="271"/>
    <cellStyle name="Процентный 3 2" xfId="272"/>
    <cellStyle name="Процентный 3 3" xfId="273"/>
    <cellStyle name="Процентный 3 4" xfId="274"/>
    <cellStyle name="Процентный 3 5" xfId="275"/>
    <cellStyle name="Процентный 3 6" xfId="276"/>
    <cellStyle name="Процентный 3 7" xfId="277"/>
    <cellStyle name="Процентный 3 8" xfId="278"/>
    <cellStyle name="Процентный 3 9" xfId="279"/>
    <cellStyle name="Процентный 4" xfId="280"/>
    <cellStyle name="Процентный 4 2" xfId="281"/>
    <cellStyle name="Процентный 4 3" xfId="282"/>
    <cellStyle name="Процентный 4 4" xfId="283"/>
    <cellStyle name="Процентный 4 5" xfId="284"/>
    <cellStyle name="Процентный 4 6" xfId="285"/>
    <cellStyle name="Процентный 4 7" xfId="286"/>
    <cellStyle name="Процентный 4 8" xfId="287"/>
    <cellStyle name="Процентный 4 9" xfId="288"/>
    <cellStyle name="Процентный 5" xfId="289"/>
    <cellStyle name="Процентный 5 2" xfId="290"/>
    <cellStyle name="Процентный 5 3" xfId="291"/>
    <cellStyle name="Процентный 5 4" xfId="292"/>
    <cellStyle name="Процентный 5 5" xfId="293"/>
    <cellStyle name="Процентный 5 6" xfId="294"/>
    <cellStyle name="Процентный 5 7" xfId="295"/>
    <cellStyle name="Процентный 5 8" xfId="296"/>
    <cellStyle name="Процентный 5 9" xfId="297"/>
    <cellStyle name="Процентный 6" xfId="298"/>
    <cellStyle name="Связанная ячейка" xfId="40" builtinId="24" customBuiltin="1"/>
    <cellStyle name="Связанная ячейка 2" xfId="83"/>
    <cellStyle name="Связанная ячейка 2 2" xfId="299"/>
    <cellStyle name="Стиль 1" xfId="300"/>
    <cellStyle name="ТЕКСТ" xfId="301"/>
    <cellStyle name="Текст предупреждения" xfId="41" builtinId="11" customBuiltin="1"/>
    <cellStyle name="Текст предупреждения 2" xfId="84"/>
    <cellStyle name="Текст предупреждения 2 2" xfId="302"/>
    <cellStyle name="Финансовый" xfId="86" builtinId="3"/>
    <cellStyle name="Финансовый [0] 2" xfId="303"/>
    <cellStyle name="Финансовый 2" xfId="304"/>
    <cellStyle name="Финансовый 2 10" xfId="305"/>
    <cellStyle name="Финансовый 2 10 2" xfId="306"/>
    <cellStyle name="Финансовый 2 2" xfId="307"/>
    <cellStyle name="Финансовый 2 2 2" xfId="308"/>
    <cellStyle name="Финансовый 2 2 3" xfId="309"/>
    <cellStyle name="Финансовый 2 2 4" xfId="310"/>
    <cellStyle name="Финансовый 2 2 5" xfId="311"/>
    <cellStyle name="Финансовый 2 2 6" xfId="312"/>
    <cellStyle name="Финансовый 2 2 7" xfId="313"/>
    <cellStyle name="Финансовый 2 2 8" xfId="314"/>
    <cellStyle name="Финансовый 2 2 9" xfId="315"/>
    <cellStyle name="Финансовый 2 3" xfId="316"/>
    <cellStyle name="Финансовый 2 3 2" xfId="317"/>
    <cellStyle name="Финансовый 2 4" xfId="318"/>
    <cellStyle name="Финансовый 2 5" xfId="319"/>
    <cellStyle name="Финансовый 2 6" xfId="320"/>
    <cellStyle name="Финансовый 2 7" xfId="321"/>
    <cellStyle name="Финансовый 2 8" xfId="322"/>
    <cellStyle name="Финансовый 2 9" xfId="323"/>
    <cellStyle name="Финансовый 3" xfId="324"/>
    <cellStyle name="Финансовый 4" xfId="325"/>
    <cellStyle name="Финансовый 5" xfId="326"/>
    <cellStyle name="Финансовый 6" xfId="327"/>
    <cellStyle name="Финансовый 7" xfId="328"/>
    <cellStyle name="Хороший" xfId="42" builtinId="26" customBuiltin="1"/>
    <cellStyle name="Хороший 2" xfId="85"/>
    <cellStyle name="Хороший 2 2" xfId="3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view="pageBreakPreview" topLeftCell="A2" zoomScaleSheetLayoutView="100" workbookViewId="0">
      <selection activeCell="A10" sqref="A10:B10"/>
    </sheetView>
  </sheetViews>
  <sheetFormatPr defaultRowHeight="15" x14ac:dyDescent="0.25"/>
  <cols>
    <col min="1" max="1" width="8.5703125" style="62" customWidth="1"/>
    <col min="2" max="2" width="17.7109375" style="62" customWidth="1"/>
    <col min="3" max="3" width="28.5703125" style="62" customWidth="1"/>
    <col min="4" max="4" width="9.42578125" style="62" customWidth="1"/>
    <col min="5" max="5" width="16.28515625" style="62" customWidth="1"/>
    <col min="6" max="6" width="17.85546875" style="62" customWidth="1"/>
    <col min="7" max="7" width="18.140625" style="62" customWidth="1"/>
    <col min="8" max="8" width="19.5703125" style="62" bestFit="1" customWidth="1"/>
    <col min="9" max="9" width="12.85546875" style="62" customWidth="1"/>
    <col min="10" max="10" width="10.85546875" style="62" customWidth="1"/>
    <col min="11" max="16384" width="9.140625" style="62"/>
  </cols>
  <sheetData>
    <row r="1" spans="1:13" s="34" customFormat="1" hidden="1" x14ac:dyDescent="0.25">
      <c r="C1" s="86"/>
      <c r="D1" s="86"/>
      <c r="E1" s="240" t="s">
        <v>123</v>
      </c>
      <c r="F1" s="240"/>
      <c r="G1" s="240"/>
      <c r="H1" s="87"/>
    </row>
    <row r="2" spans="1:13" s="34" customFormat="1" x14ac:dyDescent="0.25">
      <c r="C2" s="241"/>
      <c r="D2" s="241"/>
      <c r="E2" s="241"/>
      <c r="F2" s="241"/>
    </row>
    <row r="3" spans="1:13" s="164" customFormat="1" ht="15.95" customHeight="1" x14ac:dyDescent="0.25">
      <c r="B3" s="156" t="s">
        <v>113</v>
      </c>
      <c r="C3" s="158"/>
      <c r="D3" s="158"/>
      <c r="E3" s="158"/>
      <c r="F3" s="159" t="s">
        <v>117</v>
      </c>
      <c r="G3" s="160"/>
      <c r="H3" s="161"/>
      <c r="I3" s="157"/>
      <c r="J3" s="162"/>
      <c r="K3" s="162"/>
      <c r="L3" s="163"/>
    </row>
    <row r="4" spans="1:13" s="164" customFormat="1" ht="5.25" customHeight="1" x14ac:dyDescent="0.25">
      <c r="B4" s="165"/>
      <c r="C4" s="160"/>
      <c r="D4" s="160"/>
      <c r="E4" s="160"/>
      <c r="F4" s="165"/>
      <c r="G4" s="160"/>
      <c r="H4" s="166"/>
      <c r="I4" s="157"/>
      <c r="J4" s="162"/>
      <c r="K4" s="162"/>
      <c r="L4" s="163"/>
    </row>
    <row r="5" spans="1:13" s="164" customFormat="1" ht="39" customHeight="1" x14ac:dyDescent="0.25">
      <c r="B5" s="167" t="s">
        <v>114</v>
      </c>
      <c r="C5" s="158"/>
      <c r="D5" s="158"/>
      <c r="E5" s="158"/>
      <c r="F5" s="251" t="s">
        <v>143</v>
      </c>
      <c r="G5" s="251"/>
      <c r="H5" s="188"/>
      <c r="I5" s="188"/>
      <c r="J5" s="168"/>
      <c r="K5" s="168"/>
      <c r="L5" s="168"/>
    </row>
    <row r="6" spans="1:13" s="164" customFormat="1" ht="7.5" customHeight="1" x14ac:dyDescent="0.25">
      <c r="B6" s="169"/>
      <c r="C6" s="158"/>
      <c r="D6" s="158"/>
      <c r="E6" s="158"/>
      <c r="F6" s="165"/>
      <c r="G6" s="160"/>
      <c r="H6" s="166"/>
      <c r="I6" s="157"/>
      <c r="J6" s="162"/>
      <c r="K6" s="162"/>
      <c r="L6" s="163"/>
    </row>
    <row r="7" spans="1:13" s="164" customFormat="1" ht="15.75" x14ac:dyDescent="0.25">
      <c r="B7" s="169" t="s">
        <v>115</v>
      </c>
      <c r="C7" s="158"/>
      <c r="D7" s="158"/>
      <c r="E7" s="158"/>
      <c r="F7" s="156" t="s">
        <v>116</v>
      </c>
      <c r="G7" s="160"/>
      <c r="H7" s="170"/>
      <c r="I7" s="157"/>
      <c r="J7" s="162"/>
      <c r="K7" s="162"/>
      <c r="L7" s="163"/>
    </row>
    <row r="8" spans="1:13" s="164" customFormat="1" ht="10.5" customHeight="1" x14ac:dyDescent="0.25">
      <c r="B8" s="171"/>
      <c r="C8" s="157"/>
      <c r="D8" s="157"/>
      <c r="E8" s="157"/>
      <c r="F8" s="165"/>
      <c r="G8" s="172"/>
      <c r="H8" s="157"/>
      <c r="I8" s="157"/>
      <c r="J8" s="162"/>
      <c r="K8" s="162"/>
      <c r="L8" s="163"/>
      <c r="M8" s="173"/>
    </row>
    <row r="9" spans="1:13" s="164" customFormat="1" ht="12.75" x14ac:dyDescent="0.2">
      <c r="B9" s="226" t="s">
        <v>150</v>
      </c>
      <c r="C9" s="157"/>
      <c r="D9" s="157"/>
      <c r="E9" s="157"/>
      <c r="F9" s="226" t="str">
        <f>B9</f>
        <v>"01" марта 2023 года</v>
      </c>
      <c r="G9" s="227"/>
      <c r="H9" s="228"/>
      <c r="I9" s="157"/>
      <c r="J9" s="162"/>
      <c r="K9" s="162"/>
      <c r="L9" s="163"/>
    </row>
    <row r="10" spans="1:13" s="164" customFormat="1" ht="14.25" x14ac:dyDescent="0.2">
      <c r="A10" s="169"/>
      <c r="B10" s="157"/>
      <c r="C10" s="157"/>
      <c r="D10" s="157"/>
      <c r="E10" s="157"/>
      <c r="F10" s="156"/>
      <c r="G10" s="172"/>
      <c r="H10" s="170"/>
      <c r="I10" s="198" t="s">
        <v>126</v>
      </c>
      <c r="J10" s="162"/>
      <c r="K10" s="162"/>
      <c r="L10" s="163"/>
    </row>
    <row r="11" spans="1:13" s="34" customFormat="1" ht="22.5" x14ac:dyDescent="0.35">
      <c r="A11" s="246" t="str">
        <f>CONCATENATE("Сводная смета № ХС-21/",I11,"-ИРД")</f>
        <v>Сводная смета № ХС-21/79-ИРД</v>
      </c>
      <c r="B11" s="246"/>
      <c r="C11" s="246"/>
      <c r="D11" s="246"/>
      <c r="E11" s="246"/>
      <c r="F11" s="246"/>
      <c r="G11" s="246"/>
      <c r="H11" s="197" t="s">
        <v>124</v>
      </c>
      <c r="I11" s="197">
        <v>79</v>
      </c>
      <c r="K11" s="34">
        <f>115/1.045</f>
        <v>110.04784688995215</v>
      </c>
    </row>
    <row r="12" spans="1:13" s="34" customFormat="1" ht="22.5" x14ac:dyDescent="0.35">
      <c r="A12" s="245" t="s">
        <v>70</v>
      </c>
      <c r="B12" s="245"/>
      <c r="C12" s="245"/>
      <c r="D12" s="245"/>
      <c r="E12" s="245"/>
      <c r="F12" s="245"/>
      <c r="G12" s="245"/>
      <c r="H12" s="197" t="s">
        <v>125</v>
      </c>
      <c r="I12" s="197">
        <v>250</v>
      </c>
      <c r="J12" s="32"/>
      <c r="K12" s="32"/>
      <c r="L12" s="32"/>
    </row>
    <row r="13" spans="1:13" s="34" customFormat="1" ht="15.75" thickBot="1" x14ac:dyDescent="0.3">
      <c r="A13" s="244"/>
      <c r="B13" s="244"/>
      <c r="C13" s="244"/>
      <c r="D13" s="244"/>
      <c r="E13" s="244"/>
      <c r="F13" s="244"/>
      <c r="G13" s="244"/>
      <c r="H13" s="61"/>
      <c r="I13" s="61"/>
      <c r="J13" s="61"/>
      <c r="K13" s="61"/>
      <c r="L13" s="61"/>
    </row>
    <row r="14" spans="1:13" s="34" customFormat="1" hidden="1" x14ac:dyDescent="0.25">
      <c r="A14" s="35"/>
      <c r="B14" s="35"/>
      <c r="C14" s="35"/>
      <c r="D14" s="247"/>
      <c r="E14" s="247"/>
      <c r="F14" s="247"/>
      <c r="G14" s="247"/>
    </row>
    <row r="15" spans="1:13" s="5" customFormat="1" ht="32.25" customHeight="1" x14ac:dyDescent="0.2">
      <c r="A15" s="249" t="s">
        <v>135</v>
      </c>
      <c r="B15" s="250"/>
      <c r="C15" s="252" t="s">
        <v>147</v>
      </c>
      <c r="D15" s="252"/>
      <c r="E15" s="252"/>
      <c r="F15" s="252"/>
      <c r="G15" s="253"/>
      <c r="H15" s="190"/>
      <c r="I15" s="190"/>
    </row>
    <row r="16" spans="1:13" s="5" customFormat="1" ht="12.75" hidden="1" x14ac:dyDescent="0.2">
      <c r="A16" s="254" t="s">
        <v>0</v>
      </c>
      <c r="B16" s="255"/>
      <c r="C16" s="256" t="s">
        <v>139</v>
      </c>
      <c r="D16" s="256"/>
      <c r="E16" s="256"/>
      <c r="F16" s="256"/>
      <c r="G16" s="257"/>
      <c r="H16" s="190"/>
      <c r="I16" s="190"/>
    </row>
    <row r="17" spans="1:12" x14ac:dyDescent="0.25">
      <c r="A17" s="248" t="s">
        <v>62</v>
      </c>
      <c r="B17" s="242" t="s">
        <v>85</v>
      </c>
      <c r="C17" s="242" t="s">
        <v>63</v>
      </c>
      <c r="D17" s="242" t="s">
        <v>64</v>
      </c>
      <c r="E17" s="242" t="s">
        <v>72</v>
      </c>
      <c r="F17" s="242"/>
      <c r="G17" s="243"/>
    </row>
    <row r="18" spans="1:12" ht="30" x14ac:dyDescent="0.25">
      <c r="A18" s="248"/>
      <c r="B18" s="242"/>
      <c r="C18" s="242"/>
      <c r="D18" s="242"/>
      <c r="E18" s="214" t="s">
        <v>73</v>
      </c>
      <c r="F18" s="63" t="s">
        <v>74</v>
      </c>
      <c r="G18" s="191" t="s">
        <v>66</v>
      </c>
    </row>
    <row r="19" spans="1:12" x14ac:dyDescent="0.25">
      <c r="A19" s="192">
        <v>1</v>
      </c>
      <c r="B19" s="63">
        <v>2</v>
      </c>
      <c r="C19" s="63">
        <v>3</v>
      </c>
      <c r="D19" s="63">
        <v>4</v>
      </c>
      <c r="E19" s="63">
        <v>5</v>
      </c>
      <c r="F19" s="64">
        <v>6</v>
      </c>
      <c r="G19" s="193">
        <v>7</v>
      </c>
    </row>
    <row r="20" spans="1:12" ht="30" x14ac:dyDescent="0.25">
      <c r="A20" s="192">
        <v>1</v>
      </c>
      <c r="B20" s="214" t="s">
        <v>67</v>
      </c>
      <c r="C20" s="65" t="s">
        <v>71</v>
      </c>
      <c r="D20" s="63">
        <v>1</v>
      </c>
      <c r="E20" s="66">
        <f>КПТ!I47</f>
        <v>4850.8900000000003</v>
      </c>
      <c r="F20" s="66">
        <f>КПТ!I48</f>
        <v>970.18</v>
      </c>
      <c r="G20" s="194">
        <f>КПТ!I49</f>
        <v>5821.0700000000006</v>
      </c>
      <c r="H20" s="33"/>
      <c r="I20" s="67"/>
      <c r="J20" s="67"/>
    </row>
    <row r="21" spans="1:12" ht="30" x14ac:dyDescent="0.25">
      <c r="A21" s="192">
        <v>2</v>
      </c>
      <c r="B21" s="214" t="s">
        <v>67</v>
      </c>
      <c r="C21" s="68" t="s">
        <v>68</v>
      </c>
      <c r="D21" s="63">
        <v>2</v>
      </c>
      <c r="E21" s="73">
        <f>геодезия!J39</f>
        <v>16126.674299999999</v>
      </c>
      <c r="F21" s="73">
        <f>геодезия!J40</f>
        <v>3225.33</v>
      </c>
      <c r="G21" s="194">
        <f>геодезия!J41</f>
        <v>19352</v>
      </c>
    </row>
    <row r="22" spans="1:12" ht="30" x14ac:dyDescent="0.25">
      <c r="A22" s="192">
        <v>3</v>
      </c>
      <c r="B22" s="214" t="s">
        <v>67</v>
      </c>
      <c r="C22" s="68" t="s">
        <v>78</v>
      </c>
      <c r="D22" s="63">
        <v>3</v>
      </c>
      <c r="E22" s="73">
        <f>'схема границ'!I55</f>
        <v>40987.85</v>
      </c>
      <c r="F22" s="73">
        <f>'схема границ'!I56</f>
        <v>8197.57</v>
      </c>
      <c r="G22" s="194">
        <f>'схема границ'!I57</f>
        <v>49185.42</v>
      </c>
      <c r="H22" s="33"/>
      <c r="I22" s="67"/>
      <c r="J22" s="67"/>
    </row>
    <row r="23" spans="1:12" ht="15.75" thickBot="1" x14ac:dyDescent="0.3">
      <c r="A23" s="235" t="s">
        <v>33</v>
      </c>
      <c r="B23" s="236"/>
      <c r="C23" s="236"/>
      <c r="D23" s="236"/>
      <c r="E23" s="195">
        <f>ROUND(E22+E21+E20,2)</f>
        <v>61965.41</v>
      </c>
      <c r="F23" s="195">
        <f>SUM(F20:F22)</f>
        <v>12393.08</v>
      </c>
      <c r="G23" s="196">
        <f>SUM(G20:G22)</f>
        <v>74358.489999999991</v>
      </c>
      <c r="H23" s="33"/>
      <c r="I23" s="67"/>
      <c r="J23" s="67"/>
    </row>
    <row r="24" spans="1:12" x14ac:dyDescent="0.25">
      <c r="H24" s="33"/>
    </row>
    <row r="25" spans="1:12" s="181" customFormat="1" x14ac:dyDescent="0.25">
      <c r="A25" s="237" t="s">
        <v>122</v>
      </c>
      <c r="B25" s="237"/>
      <c r="C25" s="238"/>
      <c r="D25" s="238"/>
      <c r="E25" s="238"/>
      <c r="F25" s="179" t="s">
        <v>118</v>
      </c>
      <c r="G25" s="187"/>
      <c r="I25" s="180"/>
      <c r="J25" s="180"/>
      <c r="K25" s="180"/>
      <c r="L25" s="180"/>
    </row>
    <row r="26" spans="1:12" s="181" customFormat="1" x14ac:dyDescent="0.25">
      <c r="A26" s="182"/>
      <c r="B26" s="183"/>
      <c r="C26" s="239" t="s">
        <v>119</v>
      </c>
      <c r="D26" s="239"/>
      <c r="E26" s="239"/>
      <c r="F26" s="162"/>
      <c r="G26" s="186"/>
      <c r="I26" s="180"/>
      <c r="J26" s="180"/>
      <c r="K26" s="180"/>
      <c r="L26" s="180"/>
    </row>
    <row r="27" spans="1:12" s="181" customFormat="1" x14ac:dyDescent="0.25">
      <c r="A27" s="184"/>
      <c r="B27" s="183"/>
      <c r="C27" s="164"/>
      <c r="D27" s="164"/>
      <c r="E27" s="164"/>
      <c r="F27" s="162"/>
      <c r="G27" s="187"/>
      <c r="I27" s="180"/>
      <c r="J27" s="180"/>
      <c r="K27" s="180"/>
      <c r="L27" s="180"/>
    </row>
    <row r="28" spans="1:12" s="181" customFormat="1" x14ac:dyDescent="0.25">
      <c r="A28" s="237" t="s">
        <v>120</v>
      </c>
      <c r="B28" s="237"/>
      <c r="C28" s="238"/>
      <c r="D28" s="238"/>
      <c r="E28" s="238"/>
      <c r="F28" s="179" t="s">
        <v>121</v>
      </c>
      <c r="G28" s="187"/>
      <c r="I28" s="180"/>
      <c r="J28" s="180"/>
      <c r="K28" s="180"/>
      <c r="L28" s="180"/>
    </row>
    <row r="29" spans="1:12" s="181" customFormat="1" x14ac:dyDescent="0.25">
      <c r="A29" s="184"/>
      <c r="B29" s="185"/>
      <c r="C29" s="239" t="s">
        <v>119</v>
      </c>
      <c r="D29" s="239"/>
      <c r="E29" s="239"/>
      <c r="F29" s="186"/>
      <c r="G29" s="186"/>
      <c r="H29" s="164"/>
    </row>
    <row r="30" spans="1:12" s="69" customFormat="1" x14ac:dyDescent="0.25">
      <c r="A30" s="113"/>
      <c r="B30" s="113"/>
      <c r="C30" s="113"/>
      <c r="D30" s="113"/>
      <c r="E30" s="113"/>
      <c r="F30" s="114"/>
      <c r="G30" s="115"/>
      <c r="H30" s="116"/>
      <c r="L30" s="70"/>
    </row>
    <row r="31" spans="1:12" x14ac:dyDescent="0.25">
      <c r="A31" s="231"/>
      <c r="B31" s="232"/>
      <c r="C31" s="232"/>
      <c r="D31" s="233"/>
      <c r="E31" s="234"/>
      <c r="F31" s="114"/>
      <c r="G31" s="115"/>
    </row>
    <row r="32" spans="1:12" x14ac:dyDescent="0.25">
      <c r="A32" s="117"/>
      <c r="B32" s="118"/>
      <c r="C32" s="118"/>
      <c r="D32" s="119"/>
      <c r="E32" s="120"/>
      <c r="F32" s="114"/>
      <c r="G32" s="115"/>
    </row>
    <row r="33" spans="1:7" x14ac:dyDescent="0.25">
      <c r="A33" s="119"/>
      <c r="B33" s="121"/>
      <c r="C33" s="113"/>
      <c r="D33" s="121"/>
      <c r="E33" s="114"/>
      <c r="F33" s="114"/>
      <c r="G33" s="122"/>
    </row>
    <row r="34" spans="1:7" x14ac:dyDescent="0.25">
      <c r="A34" s="123"/>
      <c r="B34" s="123"/>
      <c r="C34" s="123"/>
      <c r="D34" s="123"/>
      <c r="E34" s="124"/>
      <c r="F34" s="124"/>
      <c r="G34" s="122"/>
    </row>
  </sheetData>
  <mergeCells count="25">
    <mergeCell ref="E1:G1"/>
    <mergeCell ref="C2:F2"/>
    <mergeCell ref="E17:G17"/>
    <mergeCell ref="A13:G13"/>
    <mergeCell ref="A12:G12"/>
    <mergeCell ref="A11:G11"/>
    <mergeCell ref="D14:G14"/>
    <mergeCell ref="A17:A18"/>
    <mergeCell ref="B17:B18"/>
    <mergeCell ref="C17:C18"/>
    <mergeCell ref="D17:D18"/>
    <mergeCell ref="A15:B15"/>
    <mergeCell ref="F5:G5"/>
    <mergeCell ref="C15:G15"/>
    <mergeCell ref="A16:B16"/>
    <mergeCell ref="C16:G16"/>
    <mergeCell ref="A31:C31"/>
    <mergeCell ref="D31:E31"/>
    <mergeCell ref="A23:D23"/>
    <mergeCell ref="A25:B25"/>
    <mergeCell ref="A28:B28"/>
    <mergeCell ref="C25:E25"/>
    <mergeCell ref="C29:E29"/>
    <mergeCell ref="C28:E28"/>
    <mergeCell ref="C26:E26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17"/>
  <sheetViews>
    <sheetView view="pageBreakPreview" topLeftCell="A4" zoomScaleSheetLayoutView="100" workbookViewId="0">
      <selection activeCell="A10" sqref="A10:B10"/>
    </sheetView>
  </sheetViews>
  <sheetFormatPr defaultRowHeight="15" x14ac:dyDescent="0.25"/>
  <cols>
    <col min="1" max="1" width="37.5703125" style="175" customWidth="1"/>
    <col min="2" max="4" width="6.5703125" style="175" customWidth="1"/>
    <col min="5" max="5" width="13" style="175" customWidth="1"/>
    <col min="6" max="7" width="8.85546875" style="177" customWidth="1"/>
    <col min="8" max="8" width="12.7109375" style="177" customWidth="1"/>
    <col min="9" max="9" width="13.28515625" style="178" customWidth="1"/>
    <col min="10" max="16384" width="9.140625" style="175"/>
  </cols>
  <sheetData>
    <row r="1" spans="1:13" s="149" customFormat="1" x14ac:dyDescent="0.25">
      <c r="I1" s="189" t="str">
        <f>CONCATENATE("Приложение № 1 к сводной смете № ХС-21/",cводная!I11,"-ИРД")</f>
        <v>Приложение № 1 к сводной смете № ХС-21/79-ИРД</v>
      </c>
      <c r="J1" s="155"/>
    </row>
    <row r="2" spans="1:13" s="149" customFormat="1" ht="10.5" customHeight="1" x14ac:dyDescent="0.25">
      <c r="G2" s="145"/>
      <c r="H2" s="145"/>
      <c r="I2" s="145"/>
      <c r="J2" s="155"/>
    </row>
    <row r="3" spans="1:13" s="164" customFormat="1" ht="15.95" customHeight="1" x14ac:dyDescent="0.25">
      <c r="A3" s="156" t="s">
        <v>113</v>
      </c>
      <c r="B3" s="157"/>
      <c r="C3" s="158"/>
      <c r="D3" s="158"/>
      <c r="E3" s="158"/>
      <c r="F3" s="159" t="s">
        <v>117</v>
      </c>
      <c r="G3" s="160"/>
      <c r="H3" s="161"/>
      <c r="I3" s="157"/>
      <c r="J3" s="162"/>
      <c r="K3" s="162"/>
      <c r="L3" s="163"/>
    </row>
    <row r="4" spans="1:13" s="164" customFormat="1" ht="5.25" customHeight="1" x14ac:dyDescent="0.25">
      <c r="A4" s="165"/>
      <c r="B4" s="157"/>
      <c r="C4" s="160"/>
      <c r="D4" s="160"/>
      <c r="E4" s="160"/>
      <c r="F4" s="165"/>
      <c r="G4" s="160"/>
      <c r="H4" s="166"/>
      <c r="I4" s="157"/>
      <c r="J4" s="162"/>
      <c r="K4" s="162"/>
      <c r="L4" s="163"/>
    </row>
    <row r="5" spans="1:13" s="164" customFormat="1" ht="26.25" customHeight="1" x14ac:dyDescent="0.25">
      <c r="A5" s="167" t="s">
        <v>114</v>
      </c>
      <c r="B5" s="157"/>
      <c r="C5" s="158"/>
      <c r="D5" s="158"/>
      <c r="E5" s="158"/>
      <c r="F5" s="259" t="s">
        <v>143</v>
      </c>
      <c r="G5" s="259"/>
      <c r="H5" s="259"/>
      <c r="I5" s="259"/>
      <c r="J5" s="168"/>
      <c r="K5" s="168"/>
      <c r="L5" s="168"/>
    </row>
    <row r="6" spans="1:13" s="164" customFormat="1" ht="7.5" customHeight="1" x14ac:dyDescent="0.25">
      <c r="A6" s="169"/>
      <c r="B6" s="157"/>
      <c r="C6" s="158"/>
      <c r="D6" s="158"/>
      <c r="E6" s="158"/>
      <c r="F6" s="165"/>
      <c r="G6" s="160"/>
      <c r="H6" s="166"/>
      <c r="I6" s="157"/>
      <c r="J6" s="162"/>
      <c r="K6" s="162"/>
      <c r="L6" s="163"/>
    </row>
    <row r="7" spans="1:13" s="164" customFormat="1" ht="15.75" x14ac:dyDescent="0.25">
      <c r="A7" s="169" t="s">
        <v>115</v>
      </c>
      <c r="B7" s="157"/>
      <c r="C7" s="158"/>
      <c r="D7" s="158"/>
      <c r="E7" s="158"/>
      <c r="F7" s="156" t="s">
        <v>116</v>
      </c>
      <c r="G7" s="160"/>
      <c r="H7" s="170"/>
      <c r="I7" s="157"/>
      <c r="J7" s="162"/>
      <c r="K7" s="162"/>
      <c r="L7" s="163"/>
    </row>
    <row r="8" spans="1:13" s="164" customFormat="1" ht="10.5" customHeight="1" x14ac:dyDescent="0.25">
      <c r="A8" s="171"/>
      <c r="B8" s="157"/>
      <c r="C8" s="157"/>
      <c r="D8" s="157"/>
      <c r="E8" s="157"/>
      <c r="F8" s="165"/>
      <c r="G8" s="172"/>
      <c r="H8" s="157"/>
      <c r="I8" s="157"/>
      <c r="J8" s="162"/>
      <c r="K8" s="162"/>
      <c r="L8" s="163"/>
      <c r="M8" s="173"/>
    </row>
    <row r="9" spans="1:13" s="164" customFormat="1" ht="14.25" x14ac:dyDescent="0.2">
      <c r="A9" s="226" t="str">
        <f>cводная!F9</f>
        <v>"01" марта 2023 года</v>
      </c>
      <c r="B9" s="157"/>
      <c r="C9" s="157"/>
      <c r="D9" s="157"/>
      <c r="E9" s="157"/>
      <c r="F9" s="226" t="str">
        <f>A9</f>
        <v>"01" марта 2023 года</v>
      </c>
      <c r="G9" s="172"/>
      <c r="H9" s="170"/>
      <c r="I9" s="157"/>
      <c r="J9" s="162"/>
      <c r="K9" s="162"/>
      <c r="L9" s="163"/>
    </row>
    <row r="10" spans="1:13" s="164" customFormat="1" ht="9.75" customHeight="1" x14ac:dyDescent="0.2">
      <c r="A10" s="174"/>
      <c r="B10" s="161"/>
      <c r="C10" s="157"/>
      <c r="D10" s="157"/>
      <c r="E10" s="157"/>
      <c r="F10" s="157"/>
      <c r="G10" s="172"/>
      <c r="H10" s="170"/>
      <c r="I10" s="157"/>
    </row>
    <row r="11" spans="1:13" s="72" customFormat="1" hidden="1" x14ac:dyDescent="0.25">
      <c r="A11" s="152" t="s">
        <v>69</v>
      </c>
      <c r="B11" s="152"/>
      <c r="C11" s="153"/>
      <c r="D11" s="153"/>
      <c r="E11" s="152"/>
      <c r="F11" s="154" t="s">
        <v>69</v>
      </c>
      <c r="G11" s="154"/>
      <c r="H11" s="154"/>
      <c r="I11" s="154"/>
    </row>
    <row r="12" spans="1:13" s="5" customFormat="1" ht="48" customHeight="1" x14ac:dyDescent="0.2">
      <c r="A12" s="282" t="s">
        <v>111</v>
      </c>
      <c r="B12" s="282"/>
      <c r="C12" s="282"/>
      <c r="D12" s="282"/>
      <c r="E12" s="282"/>
      <c r="F12" s="282"/>
      <c r="G12" s="282"/>
      <c r="H12" s="282"/>
      <c r="I12" s="282"/>
    </row>
    <row r="13" spans="1:13" s="5" customFormat="1" ht="34.5" customHeight="1" x14ac:dyDescent="0.2">
      <c r="A13" s="9" t="str">
        <f>'схема границ'!A15</f>
        <v>Наименование стройки:</v>
      </c>
      <c r="B13" s="283" t="str">
        <f>cводная!C15</f>
        <v>Реконструкция ВЛ-0,4 кВ от КТП-731 до ВЗУ по адресу: г. Москва, пос. Роговское, д. Каменка (инв. № 43313800)</v>
      </c>
      <c r="C13" s="284"/>
      <c r="D13" s="284"/>
      <c r="E13" s="284"/>
      <c r="F13" s="284"/>
      <c r="G13" s="284"/>
      <c r="H13" s="284"/>
      <c r="I13" s="285"/>
    </row>
    <row r="14" spans="1:13" s="5" customFormat="1" ht="12.75" hidden="1" customHeight="1" x14ac:dyDescent="0.2">
      <c r="A14" s="9" t="str">
        <f>'схема границ'!A16</f>
        <v>Наименование объекта</v>
      </c>
      <c r="B14" s="286" t="str">
        <f>cводная!C16</f>
        <v>Строительство ВЛ-6кВ</v>
      </c>
      <c r="C14" s="287"/>
      <c r="D14" s="287"/>
      <c r="E14" s="287"/>
      <c r="F14" s="287"/>
      <c r="G14" s="287"/>
      <c r="H14" s="287"/>
      <c r="I14" s="288"/>
    </row>
    <row r="15" spans="1:13" s="5" customFormat="1" ht="12.75" hidden="1" customHeight="1" x14ac:dyDescent="0.2">
      <c r="A15" s="130" t="s">
        <v>1</v>
      </c>
      <c r="B15" s="289" t="s">
        <v>112</v>
      </c>
      <c r="C15" s="290"/>
      <c r="D15" s="290"/>
      <c r="E15" s="290"/>
      <c r="F15" s="290"/>
      <c r="G15" s="290"/>
      <c r="H15" s="290"/>
      <c r="I15" s="291"/>
    </row>
    <row r="16" spans="1:13" s="5" customFormat="1" ht="44.25" customHeight="1" x14ac:dyDescent="0.2">
      <c r="A16" s="292" t="s">
        <v>90</v>
      </c>
      <c r="B16" s="293"/>
      <c r="C16" s="293"/>
      <c r="D16" s="293"/>
      <c r="E16" s="293"/>
      <c r="F16" s="293"/>
      <c r="G16" s="293"/>
      <c r="H16" s="293"/>
      <c r="I16" s="294"/>
    </row>
    <row r="17" spans="1:20" s="18" customFormat="1" ht="57.75" customHeight="1" x14ac:dyDescent="0.25">
      <c r="A17" s="277" t="s">
        <v>38</v>
      </c>
      <c r="B17" s="278"/>
      <c r="C17" s="278"/>
      <c r="D17" s="278"/>
      <c r="E17" s="278"/>
      <c r="F17" s="278"/>
      <c r="G17" s="278"/>
      <c r="H17" s="278"/>
      <c r="I17" s="279"/>
    </row>
    <row r="18" spans="1:20" x14ac:dyDescent="0.25">
      <c r="A18" s="280" t="s">
        <v>2</v>
      </c>
      <c r="B18" s="280"/>
      <c r="C18" s="280"/>
      <c r="D18" s="5"/>
      <c r="E18" s="5"/>
      <c r="F18" s="6"/>
      <c r="G18" s="6"/>
      <c r="H18" s="6"/>
      <c r="I18" s="7"/>
      <c r="J18" s="5"/>
    </row>
    <row r="19" spans="1:20" x14ac:dyDescent="0.25">
      <c r="A19" s="281" t="s">
        <v>105</v>
      </c>
      <c r="B19" s="281"/>
      <c r="C19" s="281"/>
      <c r="D19" s="5"/>
      <c r="E19" s="135">
        <f>геодезия!E17/1000</f>
        <v>4.0000000000000003E-5</v>
      </c>
      <c r="F19" s="6"/>
      <c r="G19" s="6"/>
      <c r="H19" s="6"/>
      <c r="I19" s="7"/>
      <c r="J19" s="297" t="s">
        <v>102</v>
      </c>
      <c r="K19" s="298"/>
      <c r="L19" s="298"/>
      <c r="M19" s="298"/>
      <c r="N19" s="298"/>
      <c r="O19" s="298"/>
      <c r="P19" s="298"/>
      <c r="Q19" s="298"/>
      <c r="R19" s="298"/>
      <c r="S19" s="298"/>
      <c r="T19" s="298"/>
    </row>
    <row r="20" spans="1:20" x14ac:dyDescent="0.25">
      <c r="A20" s="281" t="s">
        <v>7</v>
      </c>
      <c r="B20" s="281"/>
      <c r="C20" s="281"/>
      <c r="D20" s="5"/>
      <c r="E20" s="5">
        <v>1</v>
      </c>
      <c r="F20" s="6"/>
      <c r="G20" s="6"/>
      <c r="H20" s="6"/>
      <c r="I20" s="7"/>
    </row>
    <row r="21" spans="1:20" x14ac:dyDescent="0.25">
      <c r="A21" s="281" t="s">
        <v>9</v>
      </c>
      <c r="B21" s="281"/>
      <c r="C21" s="281"/>
      <c r="D21" s="5"/>
      <c r="E21" s="10">
        <v>2000</v>
      </c>
      <c r="F21" s="6"/>
      <c r="G21" s="6"/>
      <c r="H21" s="6"/>
      <c r="I21" s="7"/>
    </row>
    <row r="22" spans="1:20" x14ac:dyDescent="0.25">
      <c r="A22" s="281" t="s">
        <v>10</v>
      </c>
      <c r="B22" s="281"/>
      <c r="C22" s="281"/>
      <c r="D22" s="5"/>
      <c r="E22" s="10">
        <v>1</v>
      </c>
      <c r="F22" s="6"/>
      <c r="G22" s="6"/>
      <c r="H22" s="6"/>
      <c r="I22" s="7"/>
    </row>
    <row r="23" spans="1:20" x14ac:dyDescent="0.25">
      <c r="A23" s="281" t="s">
        <v>11</v>
      </c>
      <c r="B23" s="281"/>
      <c r="C23" s="281"/>
      <c r="D23" s="5"/>
      <c r="E23" s="10">
        <v>12</v>
      </c>
      <c r="F23" s="6"/>
      <c r="G23" s="6"/>
      <c r="H23" s="6"/>
      <c r="I23" s="7"/>
    </row>
    <row r="24" spans="1:20" x14ac:dyDescent="0.25">
      <c r="A24" s="281" t="s">
        <v>12</v>
      </c>
      <c r="B24" s="281"/>
      <c r="C24" s="281"/>
      <c r="D24" s="5"/>
      <c r="E24" s="10">
        <v>5</v>
      </c>
      <c r="F24" s="6"/>
      <c r="G24" s="6"/>
      <c r="H24" s="6"/>
      <c r="I24" s="7"/>
    </row>
    <row r="25" spans="1:20" x14ac:dyDescent="0.25">
      <c r="A25" s="281" t="s">
        <v>37</v>
      </c>
      <c r="B25" s="281"/>
      <c r="C25" s="281"/>
      <c r="D25" s="5"/>
      <c r="E25" s="10">
        <v>5</v>
      </c>
      <c r="F25" s="6"/>
      <c r="G25" s="6"/>
      <c r="H25" s="6"/>
      <c r="I25" s="7"/>
    </row>
    <row r="26" spans="1:20" x14ac:dyDescent="0.25">
      <c r="A26" s="281" t="s">
        <v>13</v>
      </c>
      <c r="B26" s="281"/>
      <c r="C26" s="281"/>
      <c r="D26" s="5"/>
      <c r="E26" s="10">
        <v>1</v>
      </c>
      <c r="F26" s="6"/>
      <c r="G26" s="6"/>
      <c r="H26" s="6"/>
      <c r="I26" s="7"/>
    </row>
    <row r="27" spans="1:20" x14ac:dyDescent="0.25">
      <c r="A27" s="281" t="s">
        <v>14</v>
      </c>
      <c r="B27" s="281"/>
      <c r="C27" s="281"/>
      <c r="D27" s="5"/>
      <c r="E27" s="10">
        <v>1</v>
      </c>
      <c r="F27" s="6"/>
      <c r="G27" s="6"/>
      <c r="H27" s="6"/>
      <c r="I27" s="7"/>
    </row>
    <row r="28" spans="1:20" x14ac:dyDescent="0.25">
      <c r="A28" s="146"/>
      <c r="B28" s="146"/>
      <c r="C28" s="146"/>
      <c r="D28" s="5"/>
      <c r="E28" s="10"/>
      <c r="F28" s="6"/>
      <c r="G28" s="6"/>
      <c r="H28" s="6"/>
      <c r="I28" s="7"/>
    </row>
    <row r="29" spans="1:20" x14ac:dyDescent="0.25">
      <c r="A29" s="272" t="s">
        <v>91</v>
      </c>
      <c r="B29" s="274" t="s">
        <v>16</v>
      </c>
      <c r="C29" s="275"/>
      <c r="D29" s="275"/>
      <c r="E29" s="275"/>
      <c r="F29" s="275"/>
      <c r="G29" s="275"/>
      <c r="H29" s="275"/>
      <c r="I29" s="276"/>
    </row>
    <row r="30" spans="1:20" ht="38.25" x14ac:dyDescent="0.25">
      <c r="A30" s="273"/>
      <c r="B30" s="144" t="s">
        <v>17</v>
      </c>
      <c r="C30" s="144" t="s">
        <v>18</v>
      </c>
      <c r="D30" s="144" t="s">
        <v>19</v>
      </c>
      <c r="E30" s="144" t="s">
        <v>20</v>
      </c>
      <c r="F30" s="143" t="s">
        <v>21</v>
      </c>
      <c r="G30" s="143" t="s">
        <v>22</v>
      </c>
      <c r="H30" s="143" t="s">
        <v>23</v>
      </c>
      <c r="I30" s="13" t="s">
        <v>92</v>
      </c>
    </row>
    <row r="31" spans="1:20" s="5" customFormat="1" ht="21.75" customHeight="1" x14ac:dyDescent="0.2">
      <c r="A31" s="269" t="s">
        <v>93</v>
      </c>
      <c r="B31" s="270">
        <v>355</v>
      </c>
      <c r="C31" s="270">
        <v>1</v>
      </c>
      <c r="D31" s="270">
        <v>22</v>
      </c>
      <c r="E31" s="271">
        <f>E19</f>
        <v>4.0000000000000003E-5</v>
      </c>
      <c r="F31" s="142" t="s">
        <v>17</v>
      </c>
      <c r="G31" s="142" t="s">
        <v>25</v>
      </c>
      <c r="H31" s="94">
        <f>1+0.1*(E20-1)</f>
        <v>1</v>
      </c>
      <c r="I31" s="299">
        <f>ROUND((B31*C31*H31*H32+D31*E31*H32),2)</f>
        <v>355</v>
      </c>
    </row>
    <row r="32" spans="1:20" s="5" customFormat="1" ht="46.5" customHeight="1" x14ac:dyDescent="0.2">
      <c r="A32" s="269"/>
      <c r="B32" s="270"/>
      <c r="C32" s="270"/>
      <c r="D32" s="270"/>
      <c r="E32" s="271"/>
      <c r="F32" s="142" t="s">
        <v>27</v>
      </c>
      <c r="G32" s="142" t="s">
        <v>32</v>
      </c>
      <c r="H32" s="94">
        <v>1</v>
      </c>
      <c r="I32" s="299"/>
    </row>
    <row r="33" spans="1:10" s="5" customFormat="1" ht="15" hidden="1" customHeight="1" x14ac:dyDescent="0.2">
      <c r="A33" s="269" t="s">
        <v>94</v>
      </c>
      <c r="B33" s="270">
        <v>137</v>
      </c>
      <c r="C33" s="270">
        <v>1</v>
      </c>
      <c r="D33" s="270">
        <v>50</v>
      </c>
      <c r="E33" s="271">
        <f>E31</f>
        <v>4.0000000000000003E-5</v>
      </c>
      <c r="F33" s="263" t="s">
        <v>17</v>
      </c>
      <c r="G33" s="263" t="s">
        <v>31</v>
      </c>
      <c r="H33" s="295">
        <f>1-0.04*(20-E11)</f>
        <v>0.19999999999999996</v>
      </c>
      <c r="I33" s="299">
        <f>ROUND((B33*C33*H35*H36*H33+D33*E33*H37*H36*H38),2)</f>
        <v>32.549999999999997</v>
      </c>
    </row>
    <row r="34" spans="1:10" s="5" customFormat="1" ht="15" customHeight="1" x14ac:dyDescent="0.2">
      <c r="A34" s="269"/>
      <c r="B34" s="270"/>
      <c r="C34" s="270"/>
      <c r="D34" s="270"/>
      <c r="E34" s="271"/>
      <c r="F34" s="265"/>
      <c r="G34" s="265"/>
      <c r="H34" s="296"/>
      <c r="I34" s="299"/>
    </row>
    <row r="35" spans="1:10" s="5" customFormat="1" ht="12.75" customHeight="1" x14ac:dyDescent="0.2">
      <c r="A35" s="269"/>
      <c r="B35" s="270"/>
      <c r="C35" s="270"/>
      <c r="D35" s="270"/>
      <c r="E35" s="271"/>
      <c r="F35" s="142" t="s">
        <v>17</v>
      </c>
      <c r="G35" s="142" t="s">
        <v>80</v>
      </c>
      <c r="H35" s="12">
        <f>1+0.01*(E16-1)</f>
        <v>0.99</v>
      </c>
      <c r="I35" s="299"/>
    </row>
    <row r="36" spans="1:10" s="5" customFormat="1" ht="12.75" x14ac:dyDescent="0.2">
      <c r="A36" s="269"/>
      <c r="B36" s="270"/>
      <c r="C36" s="270"/>
      <c r="D36" s="270"/>
      <c r="E36" s="271"/>
      <c r="F36" s="142" t="s">
        <v>27</v>
      </c>
      <c r="G36" s="142" t="s">
        <v>26</v>
      </c>
      <c r="H36" s="12">
        <v>1.2</v>
      </c>
      <c r="I36" s="299"/>
    </row>
    <row r="37" spans="1:10" s="5" customFormat="1" ht="12.75" x14ac:dyDescent="0.2">
      <c r="A37" s="269"/>
      <c r="B37" s="270"/>
      <c r="C37" s="270"/>
      <c r="D37" s="270"/>
      <c r="E37" s="271"/>
      <c r="F37" s="142" t="s">
        <v>19</v>
      </c>
      <c r="G37" s="142" t="s">
        <v>28</v>
      </c>
      <c r="H37" s="12">
        <v>1.1499999999999999</v>
      </c>
      <c r="I37" s="299"/>
    </row>
    <row r="38" spans="1:10" s="5" customFormat="1" ht="12.75" x14ac:dyDescent="0.2">
      <c r="A38" s="269"/>
      <c r="B38" s="270"/>
      <c r="C38" s="270"/>
      <c r="D38" s="270"/>
      <c r="E38" s="271"/>
      <c r="F38" s="142" t="s">
        <v>19</v>
      </c>
      <c r="G38" s="142" t="s">
        <v>29</v>
      </c>
      <c r="H38" s="12">
        <v>1.25</v>
      </c>
      <c r="I38" s="299"/>
    </row>
    <row r="39" spans="1:10" x14ac:dyDescent="0.25">
      <c r="A39" s="260" t="s">
        <v>95</v>
      </c>
      <c r="B39" s="263">
        <v>10</v>
      </c>
      <c r="C39" s="263">
        <v>1</v>
      </c>
      <c r="D39" s="263">
        <v>29</v>
      </c>
      <c r="E39" s="266">
        <v>0.01</v>
      </c>
      <c r="F39" s="142" t="s">
        <v>27</v>
      </c>
      <c r="G39" s="142" t="s">
        <v>25</v>
      </c>
      <c r="H39" s="12">
        <v>1.2850000000000001</v>
      </c>
      <c r="I39" s="300">
        <f>ROUND(B39*C39*H39*H40,2)+ROUND(D39*E39*H39*H41,2)</f>
        <v>13.41</v>
      </c>
    </row>
    <row r="40" spans="1:10" x14ac:dyDescent="0.25">
      <c r="A40" s="261"/>
      <c r="B40" s="264"/>
      <c r="C40" s="264"/>
      <c r="D40" s="264"/>
      <c r="E40" s="267"/>
      <c r="F40" s="142" t="s">
        <v>17</v>
      </c>
      <c r="G40" s="142" t="s">
        <v>31</v>
      </c>
      <c r="H40" s="12">
        <v>1</v>
      </c>
      <c r="I40" s="301"/>
    </row>
    <row r="41" spans="1:10" ht="14.25" customHeight="1" x14ac:dyDescent="0.25">
      <c r="A41" s="261"/>
      <c r="B41" s="264"/>
      <c r="C41" s="264"/>
      <c r="D41" s="264"/>
      <c r="E41" s="267"/>
      <c r="F41" s="142" t="s">
        <v>19</v>
      </c>
      <c r="G41" s="142" t="s">
        <v>28</v>
      </c>
      <c r="H41" s="12">
        <v>1.5</v>
      </c>
      <c r="I41" s="301"/>
    </row>
    <row r="42" spans="1:10" hidden="1" x14ac:dyDescent="0.25">
      <c r="A42" s="262"/>
      <c r="B42" s="265"/>
      <c r="C42" s="265"/>
      <c r="D42" s="265"/>
      <c r="E42" s="268"/>
      <c r="F42" s="142"/>
      <c r="G42" s="142"/>
      <c r="H42" s="12"/>
      <c r="I42" s="302"/>
    </row>
    <row r="43" spans="1:10" x14ac:dyDescent="0.25">
      <c r="A43" s="95" t="s">
        <v>33</v>
      </c>
      <c r="B43" s="95"/>
      <c r="C43" s="95"/>
      <c r="D43" s="95"/>
      <c r="E43" s="95"/>
      <c r="F43" s="95"/>
      <c r="G43" s="95"/>
      <c r="H43" s="95"/>
      <c r="I43" s="96">
        <f>ROUND(SUM(I31:I42),2)</f>
        <v>400.96</v>
      </c>
    </row>
    <row r="44" spans="1:10" x14ac:dyDescent="0.25">
      <c r="A44" s="16" t="s">
        <v>96</v>
      </c>
      <c r="B44" s="142"/>
      <c r="C44" s="142"/>
      <c r="D44" s="142"/>
      <c r="E44" s="142"/>
      <c r="F44" s="142"/>
      <c r="G44" s="142"/>
      <c r="H44" s="142"/>
      <c r="I44" s="148"/>
    </row>
    <row r="45" spans="1:10" ht="38.25" x14ac:dyDescent="0.25">
      <c r="A45" s="16" t="s">
        <v>76</v>
      </c>
      <c r="B45" s="142"/>
      <c r="C45" s="142"/>
      <c r="D45" s="142"/>
      <c r="E45" s="142"/>
      <c r="F45" s="142"/>
      <c r="G45" s="142"/>
      <c r="H45" s="97">
        <f>2.51</f>
        <v>2.5099999999999998</v>
      </c>
      <c r="I45" s="148"/>
    </row>
    <row r="46" spans="1:10" ht="45.75" customHeight="1" x14ac:dyDescent="0.25">
      <c r="A46" s="16" t="s">
        <v>145</v>
      </c>
      <c r="B46" s="142"/>
      <c r="C46" s="142"/>
      <c r="D46" s="142"/>
      <c r="E46" s="142"/>
      <c r="F46" s="142"/>
      <c r="G46" s="142"/>
      <c r="H46" s="98">
        <v>4.82</v>
      </c>
      <c r="I46" s="148"/>
    </row>
    <row r="47" spans="1:10" x14ac:dyDescent="0.25">
      <c r="A47" s="136" t="s">
        <v>110</v>
      </c>
      <c r="B47" s="99"/>
      <c r="C47" s="99"/>
      <c r="D47" s="99"/>
      <c r="E47" s="99"/>
      <c r="F47" s="142"/>
      <c r="G47" s="142"/>
      <c r="H47" s="100"/>
      <c r="I47" s="96">
        <f>ROUND(I43*H45*H46,2)</f>
        <v>4850.8900000000003</v>
      </c>
      <c r="J47" s="176">
        <f>I47/H46/1000</f>
        <v>1.006408713692946</v>
      </c>
    </row>
    <row r="48" spans="1:10" x14ac:dyDescent="0.25">
      <c r="A48" s="136" t="s">
        <v>134</v>
      </c>
      <c r="B48" s="99"/>
      <c r="C48" s="99"/>
      <c r="D48" s="99"/>
      <c r="E48" s="99"/>
      <c r="F48" s="142"/>
      <c r="G48" s="142"/>
      <c r="H48" s="142"/>
      <c r="I48" s="96">
        <f>ROUND(I47*0.2,2)</f>
        <v>970.18</v>
      </c>
    </row>
    <row r="49" spans="1:12" x14ac:dyDescent="0.25">
      <c r="A49" s="136" t="s">
        <v>97</v>
      </c>
      <c r="B49" s="101"/>
      <c r="C49" s="101"/>
      <c r="D49" s="101"/>
      <c r="E49" s="101"/>
      <c r="F49" s="144"/>
      <c r="G49" s="144"/>
      <c r="H49" s="144"/>
      <c r="I49" s="96">
        <f>I48+I47</f>
        <v>5821.0700000000006</v>
      </c>
      <c r="J49" s="5"/>
    </row>
    <row r="50" spans="1:12" s="8" customFormat="1" ht="12.75" customHeight="1" x14ac:dyDescent="0.25">
      <c r="A50" s="88"/>
      <c r="B50" s="88"/>
      <c r="C50" s="88"/>
      <c r="D50" s="88"/>
      <c r="E50" s="88"/>
      <c r="F50" s="88"/>
      <c r="G50" s="88"/>
      <c r="H50" s="88"/>
      <c r="I50" s="88"/>
    </row>
    <row r="51" spans="1:12" s="181" customFormat="1" x14ac:dyDescent="0.25">
      <c r="A51" s="237" t="s">
        <v>122</v>
      </c>
      <c r="B51" s="237"/>
      <c r="C51" s="258"/>
      <c r="D51" s="258"/>
      <c r="E51" s="258"/>
      <c r="F51" s="258"/>
      <c r="G51" s="258"/>
      <c r="H51" s="179" t="s">
        <v>118</v>
      </c>
      <c r="I51" s="180"/>
      <c r="J51" s="180"/>
      <c r="K51" s="180"/>
      <c r="L51" s="180"/>
    </row>
    <row r="52" spans="1:12" s="181" customFormat="1" x14ac:dyDescent="0.25">
      <c r="A52" s="182"/>
      <c r="B52" s="183"/>
      <c r="C52" s="239" t="s">
        <v>119</v>
      </c>
      <c r="D52" s="239"/>
      <c r="E52" s="239"/>
      <c r="F52" s="239"/>
      <c r="G52" s="239"/>
      <c r="H52" s="162"/>
      <c r="I52" s="180"/>
      <c r="J52" s="180"/>
      <c r="K52" s="180"/>
      <c r="L52" s="180"/>
    </row>
    <row r="53" spans="1:12" s="181" customFormat="1" x14ac:dyDescent="0.25">
      <c r="A53" s="184"/>
      <c r="B53" s="183"/>
      <c r="C53" s="164"/>
      <c r="D53" s="164"/>
      <c r="E53" s="164"/>
      <c r="F53" s="164"/>
      <c r="G53" s="164"/>
      <c r="H53" s="162"/>
      <c r="I53" s="180"/>
      <c r="J53" s="180"/>
      <c r="K53" s="180"/>
      <c r="L53" s="180"/>
    </row>
    <row r="54" spans="1:12" s="181" customFormat="1" x14ac:dyDescent="0.25">
      <c r="A54" s="237" t="s">
        <v>120</v>
      </c>
      <c r="B54" s="237"/>
      <c r="C54" s="258"/>
      <c r="D54" s="258"/>
      <c r="E54" s="258"/>
      <c r="F54" s="258"/>
      <c r="G54" s="258"/>
      <c r="H54" s="179" t="s">
        <v>121</v>
      </c>
      <c r="I54" s="180"/>
      <c r="J54" s="180"/>
      <c r="K54" s="180"/>
      <c r="L54" s="180"/>
    </row>
    <row r="55" spans="1:12" s="181" customFormat="1" x14ac:dyDescent="0.25">
      <c r="A55" s="184"/>
      <c r="B55" s="185"/>
      <c r="C55" s="239" t="s">
        <v>119</v>
      </c>
      <c r="D55" s="239"/>
      <c r="E55" s="239"/>
      <c r="F55" s="239"/>
      <c r="G55" s="239"/>
      <c r="H55" s="164"/>
    </row>
    <row r="56" spans="1:12" s="8" customFormat="1" ht="12.75" customHeight="1" x14ac:dyDescent="0.25">
      <c r="A56" s="150"/>
      <c r="B56" s="150"/>
      <c r="C56" s="150"/>
      <c r="D56" s="150"/>
      <c r="E56" s="150"/>
      <c r="F56" s="150"/>
      <c r="G56" s="150"/>
      <c r="H56" s="150"/>
      <c r="I56" s="150"/>
    </row>
    <row r="57" spans="1:12" s="5" customFormat="1" ht="12.75" x14ac:dyDescent="0.2">
      <c r="F57" s="6"/>
      <c r="G57" s="6"/>
      <c r="H57" s="6"/>
      <c r="I57" s="7"/>
    </row>
    <row r="58" spans="1:12" s="5" customFormat="1" ht="12.75" x14ac:dyDescent="0.2">
      <c r="F58" s="6"/>
      <c r="G58" s="6"/>
      <c r="H58" s="6"/>
      <c r="I58" s="7"/>
    </row>
    <row r="59" spans="1:12" s="149" customFormat="1" ht="12.75" customHeight="1" x14ac:dyDescent="0.25">
      <c r="A59" s="27"/>
      <c r="B59" s="27"/>
      <c r="F59" s="19"/>
      <c r="G59" s="19"/>
      <c r="H59" s="19"/>
      <c r="I59" s="19"/>
      <c r="J59" s="19"/>
    </row>
    <row r="60" spans="1:12" s="5" customFormat="1" ht="12.75" x14ac:dyDescent="0.2">
      <c r="F60" s="6"/>
      <c r="G60" s="6"/>
      <c r="H60" s="6"/>
      <c r="I60" s="7"/>
    </row>
    <row r="61" spans="1:12" s="5" customFormat="1" ht="12.75" x14ac:dyDescent="0.2">
      <c r="F61" s="6"/>
      <c r="G61" s="6"/>
      <c r="H61" s="6"/>
      <c r="I61" s="7"/>
    </row>
    <row r="62" spans="1:12" s="5" customFormat="1" ht="12.75" x14ac:dyDescent="0.2">
      <c r="F62" s="6"/>
      <c r="G62" s="6"/>
      <c r="H62" s="6"/>
      <c r="I62" s="7"/>
    </row>
    <row r="63" spans="1:12" s="5" customFormat="1" ht="18.75" customHeight="1" x14ac:dyDescent="0.2">
      <c r="F63" s="6"/>
      <c r="G63" s="6"/>
      <c r="H63" s="6"/>
      <c r="I63" s="7"/>
    </row>
    <row r="64" spans="1:12" s="5" customFormat="1" ht="18.75" customHeight="1" x14ac:dyDescent="0.2">
      <c r="F64" s="6"/>
      <c r="G64" s="6"/>
      <c r="H64" s="6"/>
      <c r="I64" s="7"/>
    </row>
    <row r="65" spans="6:9" s="5" customFormat="1" ht="18.75" customHeight="1" x14ac:dyDescent="0.2">
      <c r="F65" s="6"/>
      <c r="G65" s="6"/>
      <c r="H65" s="6"/>
      <c r="I65" s="7"/>
    </row>
    <row r="66" spans="6:9" s="5" customFormat="1" ht="12.75" x14ac:dyDescent="0.2">
      <c r="F66" s="6"/>
      <c r="G66" s="6"/>
      <c r="H66" s="6"/>
      <c r="I66" s="7"/>
    </row>
    <row r="67" spans="6:9" s="5" customFormat="1" ht="12.75" x14ac:dyDescent="0.2">
      <c r="F67" s="6"/>
      <c r="G67" s="6"/>
      <c r="H67" s="6"/>
      <c r="I67" s="7"/>
    </row>
    <row r="68" spans="6:9" s="5" customFormat="1" ht="12.75" x14ac:dyDescent="0.2">
      <c r="F68" s="6"/>
      <c r="G68" s="6"/>
      <c r="H68" s="6"/>
      <c r="I68" s="7"/>
    </row>
    <row r="69" spans="6:9" s="5" customFormat="1" ht="12.75" x14ac:dyDescent="0.2">
      <c r="F69" s="6"/>
      <c r="G69" s="6"/>
      <c r="H69" s="6"/>
      <c r="I69" s="7"/>
    </row>
    <row r="70" spans="6:9" s="5" customFormat="1" ht="12.75" x14ac:dyDescent="0.2">
      <c r="F70" s="6"/>
      <c r="G70" s="6"/>
      <c r="H70" s="6"/>
      <c r="I70" s="7"/>
    </row>
    <row r="71" spans="6:9" s="5" customFormat="1" ht="12.75" x14ac:dyDescent="0.2">
      <c r="F71" s="6"/>
      <c r="G71" s="6"/>
      <c r="H71" s="6"/>
      <c r="I71" s="7"/>
    </row>
    <row r="72" spans="6:9" s="5" customFormat="1" ht="12.75" x14ac:dyDescent="0.2">
      <c r="F72" s="6"/>
      <c r="G72" s="6"/>
      <c r="H72" s="6"/>
      <c r="I72" s="7"/>
    </row>
    <row r="73" spans="6:9" s="5" customFormat="1" ht="12.75" x14ac:dyDescent="0.2">
      <c r="F73" s="6"/>
      <c r="G73" s="6"/>
      <c r="H73" s="6"/>
      <c r="I73" s="7"/>
    </row>
    <row r="74" spans="6:9" s="5" customFormat="1" ht="12.75" x14ac:dyDescent="0.2">
      <c r="F74" s="6"/>
      <c r="G74" s="6"/>
      <c r="H74" s="6"/>
      <c r="I74" s="7"/>
    </row>
    <row r="75" spans="6:9" s="5" customFormat="1" ht="12.75" x14ac:dyDescent="0.2">
      <c r="F75" s="6"/>
      <c r="G75" s="6"/>
      <c r="H75" s="6"/>
      <c r="I75" s="7"/>
    </row>
    <row r="76" spans="6:9" s="5" customFormat="1" ht="12.75" x14ac:dyDescent="0.2">
      <c r="F76" s="6"/>
      <c r="G76" s="6"/>
      <c r="H76" s="6"/>
      <c r="I76" s="7"/>
    </row>
    <row r="77" spans="6:9" s="5" customFormat="1" ht="12.75" x14ac:dyDescent="0.2">
      <c r="F77" s="6"/>
      <c r="G77" s="6"/>
      <c r="H77" s="6"/>
      <c r="I77" s="7"/>
    </row>
    <row r="78" spans="6:9" s="5" customFormat="1" ht="12.75" x14ac:dyDescent="0.2">
      <c r="F78" s="6"/>
      <c r="G78" s="6"/>
      <c r="H78" s="6"/>
      <c r="I78" s="7"/>
    </row>
    <row r="79" spans="6:9" s="5" customFormat="1" ht="12.75" x14ac:dyDescent="0.2">
      <c r="F79" s="6"/>
      <c r="G79" s="6"/>
      <c r="H79" s="6"/>
      <c r="I79" s="7"/>
    </row>
    <row r="80" spans="6:9" s="5" customFormat="1" ht="12.75" x14ac:dyDescent="0.2">
      <c r="F80" s="6"/>
      <c r="G80" s="6"/>
      <c r="H80" s="6"/>
      <c r="I80" s="7"/>
    </row>
    <row r="81" spans="6:9" s="5" customFormat="1" ht="12.75" x14ac:dyDescent="0.2">
      <c r="F81" s="6"/>
      <c r="G81" s="6"/>
      <c r="H81" s="6"/>
      <c r="I81" s="7"/>
    </row>
    <row r="82" spans="6:9" s="5" customFormat="1" ht="12.75" x14ac:dyDescent="0.2">
      <c r="F82" s="6"/>
      <c r="G82" s="6"/>
      <c r="H82" s="6"/>
      <c r="I82" s="7"/>
    </row>
    <row r="83" spans="6:9" s="5" customFormat="1" ht="12.75" x14ac:dyDescent="0.2">
      <c r="F83" s="6"/>
      <c r="G83" s="6"/>
      <c r="H83" s="6"/>
      <c r="I83" s="7"/>
    </row>
    <row r="84" spans="6:9" s="5" customFormat="1" ht="12.75" x14ac:dyDescent="0.2">
      <c r="F84" s="6"/>
      <c r="G84" s="6"/>
      <c r="H84" s="6"/>
      <c r="I84" s="7"/>
    </row>
    <row r="85" spans="6:9" s="5" customFormat="1" ht="12.75" x14ac:dyDescent="0.2">
      <c r="F85" s="6"/>
      <c r="G85" s="6"/>
      <c r="H85" s="6"/>
      <c r="I85" s="7"/>
    </row>
    <row r="86" spans="6:9" s="5" customFormat="1" ht="12.75" x14ac:dyDescent="0.2">
      <c r="F86" s="6"/>
      <c r="G86" s="6"/>
      <c r="H86" s="6"/>
      <c r="I86" s="7"/>
    </row>
    <row r="87" spans="6:9" s="5" customFormat="1" ht="12.75" x14ac:dyDescent="0.2">
      <c r="F87" s="6"/>
      <c r="G87" s="6"/>
      <c r="H87" s="6"/>
      <c r="I87" s="7"/>
    </row>
    <row r="88" spans="6:9" s="5" customFormat="1" ht="12.75" x14ac:dyDescent="0.2">
      <c r="F88" s="6"/>
      <c r="G88" s="6"/>
      <c r="H88" s="6"/>
      <c r="I88" s="7"/>
    </row>
    <row r="89" spans="6:9" s="5" customFormat="1" ht="12.75" x14ac:dyDescent="0.2">
      <c r="F89" s="6"/>
      <c r="G89" s="6"/>
      <c r="H89" s="6"/>
      <c r="I89" s="7"/>
    </row>
    <row r="90" spans="6:9" s="5" customFormat="1" ht="12.75" x14ac:dyDescent="0.2">
      <c r="F90" s="6"/>
      <c r="G90" s="6"/>
      <c r="H90" s="6"/>
      <c r="I90" s="7"/>
    </row>
    <row r="91" spans="6:9" s="5" customFormat="1" ht="12.75" x14ac:dyDescent="0.2">
      <c r="F91" s="6"/>
      <c r="G91" s="6"/>
      <c r="H91" s="6"/>
      <c r="I91" s="7"/>
    </row>
    <row r="92" spans="6:9" s="5" customFormat="1" ht="12.75" x14ac:dyDescent="0.2">
      <c r="F92" s="6"/>
      <c r="G92" s="6"/>
      <c r="H92" s="6"/>
      <c r="I92" s="7"/>
    </row>
    <row r="93" spans="6:9" s="5" customFormat="1" ht="12.75" x14ac:dyDescent="0.2">
      <c r="F93" s="6"/>
      <c r="G93" s="6"/>
      <c r="H93" s="6"/>
      <c r="I93" s="7"/>
    </row>
    <row r="94" spans="6:9" s="5" customFormat="1" ht="12.75" x14ac:dyDescent="0.2">
      <c r="F94" s="6"/>
      <c r="G94" s="6"/>
      <c r="H94" s="6"/>
      <c r="I94" s="7"/>
    </row>
    <row r="95" spans="6:9" s="5" customFormat="1" ht="12.75" x14ac:dyDescent="0.2">
      <c r="F95" s="6"/>
      <c r="G95" s="6"/>
      <c r="H95" s="6"/>
      <c r="I95" s="7"/>
    </row>
    <row r="96" spans="6:9" s="5" customFormat="1" ht="12.75" x14ac:dyDescent="0.2">
      <c r="F96" s="6"/>
      <c r="G96" s="6"/>
      <c r="H96" s="6"/>
      <c r="I96" s="7"/>
    </row>
    <row r="97" spans="6:9" s="5" customFormat="1" ht="12.75" x14ac:dyDescent="0.2">
      <c r="F97" s="6"/>
      <c r="G97" s="6"/>
      <c r="H97" s="6"/>
      <c r="I97" s="7"/>
    </row>
    <row r="98" spans="6:9" s="5" customFormat="1" ht="12.75" x14ac:dyDescent="0.2">
      <c r="F98" s="6"/>
      <c r="G98" s="6"/>
      <c r="H98" s="6"/>
      <c r="I98" s="7"/>
    </row>
    <row r="99" spans="6:9" s="5" customFormat="1" ht="12.75" x14ac:dyDescent="0.2">
      <c r="F99" s="6"/>
      <c r="G99" s="6"/>
      <c r="H99" s="6"/>
      <c r="I99" s="7"/>
    </row>
    <row r="100" spans="6:9" s="5" customFormat="1" ht="12.75" x14ac:dyDescent="0.2">
      <c r="F100" s="6"/>
      <c r="G100" s="6"/>
      <c r="H100" s="6"/>
      <c r="I100" s="7"/>
    </row>
    <row r="101" spans="6:9" s="5" customFormat="1" ht="12.75" x14ac:dyDescent="0.2">
      <c r="F101" s="6"/>
      <c r="G101" s="6"/>
      <c r="H101" s="6"/>
      <c r="I101" s="7"/>
    </row>
    <row r="102" spans="6:9" s="5" customFormat="1" ht="12.75" x14ac:dyDescent="0.2">
      <c r="F102" s="6"/>
      <c r="G102" s="6"/>
      <c r="H102" s="6"/>
      <c r="I102" s="7"/>
    </row>
    <row r="103" spans="6:9" s="5" customFormat="1" ht="12.75" x14ac:dyDescent="0.2">
      <c r="F103" s="6"/>
      <c r="G103" s="6"/>
      <c r="H103" s="6"/>
      <c r="I103" s="7"/>
    </row>
    <row r="104" spans="6:9" s="5" customFormat="1" ht="12.75" x14ac:dyDescent="0.2">
      <c r="F104" s="6"/>
      <c r="G104" s="6"/>
      <c r="H104" s="6"/>
      <c r="I104" s="7"/>
    </row>
    <row r="105" spans="6:9" s="5" customFormat="1" ht="12.75" x14ac:dyDescent="0.2">
      <c r="F105" s="6"/>
      <c r="G105" s="6"/>
      <c r="H105" s="6"/>
      <c r="I105" s="7"/>
    </row>
    <row r="106" spans="6:9" s="5" customFormat="1" ht="12.75" x14ac:dyDescent="0.2">
      <c r="F106" s="6"/>
      <c r="G106" s="6"/>
      <c r="H106" s="6"/>
      <c r="I106" s="7"/>
    </row>
    <row r="107" spans="6:9" s="5" customFormat="1" ht="12.75" x14ac:dyDescent="0.2">
      <c r="F107" s="6"/>
      <c r="G107" s="6"/>
      <c r="H107" s="6"/>
      <c r="I107" s="7"/>
    </row>
    <row r="108" spans="6:9" s="5" customFormat="1" ht="12.75" x14ac:dyDescent="0.2">
      <c r="F108" s="6"/>
      <c r="G108" s="6"/>
      <c r="H108" s="6"/>
      <c r="I108" s="7"/>
    </row>
    <row r="109" spans="6:9" s="5" customFormat="1" ht="12.75" x14ac:dyDescent="0.2">
      <c r="F109" s="6"/>
      <c r="G109" s="6"/>
      <c r="H109" s="6"/>
      <c r="I109" s="7"/>
    </row>
    <row r="110" spans="6:9" s="5" customFormat="1" ht="12.75" x14ac:dyDescent="0.2">
      <c r="F110" s="6"/>
      <c r="G110" s="6"/>
      <c r="H110" s="6"/>
      <c r="I110" s="7"/>
    </row>
    <row r="111" spans="6:9" s="5" customFormat="1" ht="12.75" x14ac:dyDescent="0.2">
      <c r="F111" s="6"/>
      <c r="G111" s="6"/>
      <c r="H111" s="6"/>
      <c r="I111" s="7"/>
    </row>
    <row r="112" spans="6:9" s="5" customFormat="1" ht="12.75" x14ac:dyDescent="0.2">
      <c r="F112" s="6"/>
      <c r="G112" s="6"/>
      <c r="H112" s="6"/>
      <c r="I112" s="7"/>
    </row>
    <row r="113" spans="6:9" s="5" customFormat="1" ht="12.75" x14ac:dyDescent="0.2">
      <c r="F113" s="6"/>
      <c r="G113" s="6"/>
      <c r="H113" s="6"/>
      <c r="I113" s="7"/>
    </row>
    <row r="114" spans="6:9" s="5" customFormat="1" ht="12.75" x14ac:dyDescent="0.2">
      <c r="F114" s="6"/>
      <c r="G114" s="6"/>
      <c r="H114" s="6"/>
      <c r="I114" s="7"/>
    </row>
    <row r="115" spans="6:9" s="5" customFormat="1" ht="12.75" x14ac:dyDescent="0.2">
      <c r="F115" s="6"/>
      <c r="G115" s="6"/>
      <c r="H115" s="6"/>
      <c r="I115" s="7"/>
    </row>
    <row r="116" spans="6:9" s="5" customFormat="1" ht="12.75" x14ac:dyDescent="0.2">
      <c r="F116" s="6"/>
      <c r="G116" s="6"/>
      <c r="H116" s="6"/>
      <c r="I116" s="7"/>
    </row>
    <row r="117" spans="6:9" s="5" customFormat="1" ht="12.75" x14ac:dyDescent="0.2">
      <c r="F117" s="6"/>
      <c r="G117" s="6"/>
      <c r="H117" s="6"/>
      <c r="I117" s="7"/>
    </row>
  </sheetData>
  <mergeCells count="47">
    <mergeCell ref="H33:H34"/>
    <mergeCell ref="J19:T19"/>
    <mergeCell ref="I33:I38"/>
    <mergeCell ref="I39:I42"/>
    <mergeCell ref="F33:F34"/>
    <mergeCell ref="G33:G34"/>
    <mergeCell ref="I31:I32"/>
    <mergeCell ref="A23:C23"/>
    <mergeCell ref="A24:C24"/>
    <mergeCell ref="A19:C19"/>
    <mergeCell ref="B14:I14"/>
    <mergeCell ref="B15:I15"/>
    <mergeCell ref="A16:I16"/>
    <mergeCell ref="A12:I12"/>
    <mergeCell ref="B13:I13"/>
    <mergeCell ref="A20:C20"/>
    <mergeCell ref="A21:C21"/>
    <mergeCell ref="A22:C22"/>
    <mergeCell ref="B31:B32"/>
    <mergeCell ref="C31:C32"/>
    <mergeCell ref="D31:D32"/>
    <mergeCell ref="E31:E32"/>
    <mergeCell ref="A25:C25"/>
    <mergeCell ref="A26:C26"/>
    <mergeCell ref="A27:C27"/>
    <mergeCell ref="F5:I5"/>
    <mergeCell ref="A39:A42"/>
    <mergeCell ref="B39:B42"/>
    <mergeCell ref="C39:C42"/>
    <mergeCell ref="D39:D42"/>
    <mergeCell ref="E39:E42"/>
    <mergeCell ref="A33:A38"/>
    <mergeCell ref="B33:B38"/>
    <mergeCell ref="C33:C38"/>
    <mergeCell ref="D33:D38"/>
    <mergeCell ref="E33:E38"/>
    <mergeCell ref="A29:A30"/>
    <mergeCell ref="B29:I29"/>
    <mergeCell ref="A17:I17"/>
    <mergeCell ref="A18:C18"/>
    <mergeCell ref="A31:A32"/>
    <mergeCell ref="A54:B54"/>
    <mergeCell ref="C54:G54"/>
    <mergeCell ref="C55:G55"/>
    <mergeCell ref="A51:B51"/>
    <mergeCell ref="C51:G51"/>
    <mergeCell ref="C52:G52"/>
  </mergeCells>
  <pageMargins left="0.98425196850393704" right="0" top="0.39370078740157483" bottom="0.39370078740157483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47"/>
  <sheetViews>
    <sheetView tabSelected="1" view="pageBreakPreview" topLeftCell="A2" zoomScale="130" zoomScaleSheetLayoutView="130" workbookViewId="0">
      <selection activeCell="A11" sqref="A11:J11"/>
    </sheetView>
  </sheetViews>
  <sheetFormatPr defaultRowHeight="12" x14ac:dyDescent="0.2"/>
  <cols>
    <col min="1" max="1" width="5" style="44" customWidth="1"/>
    <col min="2" max="2" width="26.7109375" style="44" customWidth="1"/>
    <col min="3" max="3" width="11.28515625" style="44" customWidth="1"/>
    <col min="4" max="4" width="7.28515625" style="44" customWidth="1"/>
    <col min="5" max="5" width="10.85546875" style="44" customWidth="1"/>
    <col min="6" max="6" width="6.85546875" style="44" customWidth="1"/>
    <col min="7" max="7" width="6.140625" style="44" customWidth="1"/>
    <col min="8" max="9" width="4.7109375" style="44" customWidth="1"/>
    <col min="10" max="10" width="13.28515625" style="44" customWidth="1"/>
    <col min="11" max="15" width="0" style="44" hidden="1" customWidth="1"/>
    <col min="16" max="16384" width="9.140625" style="44"/>
  </cols>
  <sheetData>
    <row r="1" spans="1:13" s="112" customFormat="1" ht="12.75" hidden="1" customHeight="1" x14ac:dyDescent="0.25">
      <c r="F1" s="199"/>
      <c r="G1" s="199"/>
      <c r="H1" s="199"/>
      <c r="I1" s="199"/>
      <c r="J1" s="189" t="str">
        <f>CONCATENATE("Приложение № 2 к сводной смете № ХС-21/",cводная!I11,"-ИРД")</f>
        <v>Приложение № 2 к сводной смете № ХС-21/79-ИРД</v>
      </c>
    </row>
    <row r="2" spans="1:13" s="149" customFormat="1" ht="5.25" customHeight="1" x14ac:dyDescent="0.25">
      <c r="F2" s="151"/>
      <c r="G2" s="151"/>
      <c r="H2" s="151"/>
      <c r="I2" s="151"/>
      <c r="J2" s="151"/>
    </row>
    <row r="3" spans="1:13" s="164" customFormat="1" ht="15.95" customHeight="1" x14ac:dyDescent="0.25">
      <c r="A3" s="156" t="s">
        <v>113</v>
      </c>
      <c r="B3" s="157"/>
      <c r="C3" s="158"/>
      <c r="D3" s="158"/>
      <c r="E3" s="158"/>
      <c r="F3" s="159"/>
      <c r="G3" s="160"/>
      <c r="H3" s="161"/>
      <c r="I3" s="157"/>
      <c r="J3" s="162"/>
      <c r="K3" s="162"/>
      <c r="L3" s="163"/>
    </row>
    <row r="4" spans="1:13" s="164" customFormat="1" ht="5.25" customHeight="1" x14ac:dyDescent="0.25">
      <c r="A4" s="165"/>
      <c r="B4" s="157"/>
      <c r="C4" s="160"/>
      <c r="D4" s="160"/>
      <c r="E4" s="160"/>
      <c r="F4" s="165"/>
      <c r="G4" s="160"/>
      <c r="H4" s="166"/>
      <c r="I4" s="157"/>
      <c r="J4" s="162"/>
      <c r="K4" s="162"/>
      <c r="L4" s="163"/>
    </row>
    <row r="5" spans="1:13" s="164" customFormat="1" ht="42" customHeight="1" x14ac:dyDescent="0.25">
      <c r="A5" s="167" t="s">
        <v>149</v>
      </c>
      <c r="B5" s="157"/>
      <c r="C5" s="158"/>
      <c r="D5" s="158"/>
      <c r="E5" s="158"/>
      <c r="F5" s="259"/>
      <c r="G5" s="259"/>
      <c r="H5" s="259"/>
      <c r="I5" s="259"/>
      <c r="J5" s="259"/>
      <c r="K5" s="168"/>
      <c r="L5" s="168"/>
    </row>
    <row r="6" spans="1:13" s="164" customFormat="1" ht="7.5" customHeight="1" x14ac:dyDescent="0.25">
      <c r="A6" s="169"/>
      <c r="B6" s="157"/>
      <c r="C6" s="158"/>
      <c r="D6" s="158"/>
      <c r="E6" s="158"/>
      <c r="F6" s="165"/>
      <c r="G6" s="160"/>
      <c r="H6" s="166"/>
      <c r="I6" s="157"/>
      <c r="J6" s="162"/>
      <c r="K6" s="162"/>
      <c r="L6" s="163"/>
    </row>
    <row r="7" spans="1:13" s="164" customFormat="1" ht="15.75" x14ac:dyDescent="0.25">
      <c r="A7" s="169" t="s">
        <v>115</v>
      </c>
      <c r="B7" s="157"/>
      <c r="C7" s="158"/>
      <c r="D7" s="158"/>
      <c r="E7" s="158"/>
      <c r="F7" s="156"/>
      <c r="G7" s="160"/>
      <c r="H7" s="170"/>
      <c r="I7" s="157"/>
      <c r="J7" s="162"/>
      <c r="K7" s="162"/>
      <c r="L7" s="163"/>
    </row>
    <row r="8" spans="1:13" s="164" customFormat="1" ht="10.5" customHeight="1" x14ac:dyDescent="0.25">
      <c r="A8" s="171"/>
      <c r="B8" s="157"/>
      <c r="C8" s="157"/>
      <c r="D8" s="157"/>
      <c r="E8" s="157"/>
      <c r="F8" s="165"/>
      <c r="G8" s="172"/>
      <c r="H8" s="157"/>
      <c r="I8" s="157"/>
      <c r="J8" s="162"/>
      <c r="K8" s="162"/>
      <c r="L8" s="163"/>
      <c r="M8" s="173"/>
    </row>
    <row r="9" spans="1:13" s="164" customFormat="1" ht="14.25" x14ac:dyDescent="0.2">
      <c r="A9" s="226" t="str">
        <f>'схема границ'!F10</f>
        <v>"01" марта 2023 года</v>
      </c>
      <c r="B9" s="157"/>
      <c r="C9" s="157"/>
      <c r="D9" s="157"/>
      <c r="E9" s="157"/>
      <c r="F9" s="226"/>
      <c r="G9" s="172"/>
      <c r="H9" s="170"/>
      <c r="I9" s="157"/>
      <c r="J9" s="162"/>
      <c r="K9" s="162"/>
      <c r="L9" s="163"/>
    </row>
    <row r="10" spans="1:13" s="125" customFormat="1" ht="12.75" x14ac:dyDescent="0.2">
      <c r="A10" s="328"/>
      <c r="B10" s="328"/>
      <c r="F10" s="328"/>
      <c r="G10" s="328"/>
      <c r="H10" s="328"/>
      <c r="I10" s="328"/>
      <c r="J10" s="328"/>
    </row>
    <row r="11" spans="1:13" x14ac:dyDescent="0.2">
      <c r="A11" s="334" t="s">
        <v>140</v>
      </c>
      <c r="B11" s="335"/>
      <c r="C11" s="335"/>
      <c r="D11" s="335"/>
      <c r="E11" s="335"/>
      <c r="F11" s="335"/>
      <c r="G11" s="335"/>
      <c r="H11" s="335"/>
      <c r="I11" s="335"/>
      <c r="J11" s="335"/>
    </row>
    <row r="12" spans="1:13" x14ac:dyDescent="0.2">
      <c r="A12" s="335" t="s">
        <v>39</v>
      </c>
      <c r="B12" s="335"/>
      <c r="C12" s="335"/>
      <c r="D12" s="335"/>
      <c r="E12" s="335"/>
      <c r="F12" s="335"/>
      <c r="G12" s="335"/>
      <c r="H12" s="335"/>
      <c r="I12" s="335"/>
      <c r="J12" s="335"/>
    </row>
    <row r="13" spans="1:13" ht="53.25" customHeight="1" x14ac:dyDescent="0.2">
      <c r="A13" s="331" t="s">
        <v>135</v>
      </c>
      <c r="B13" s="331"/>
      <c r="C13" s="283" t="s">
        <v>151</v>
      </c>
      <c r="D13" s="284"/>
      <c r="E13" s="284"/>
      <c r="F13" s="284"/>
      <c r="G13" s="284"/>
      <c r="H13" s="284"/>
      <c r="I13" s="284"/>
      <c r="J13" s="285"/>
    </row>
    <row r="14" spans="1:13" hidden="1" x14ac:dyDescent="0.2">
      <c r="A14" s="309" t="s">
        <v>136</v>
      </c>
      <c r="B14" s="309"/>
      <c r="C14" s="286" t="str">
        <f>'схема границ'!B16</f>
        <v>Строительство ВЛ-6кВ</v>
      </c>
      <c r="D14" s="287"/>
      <c r="E14" s="287"/>
      <c r="F14" s="287"/>
      <c r="G14" s="287"/>
      <c r="H14" s="287"/>
      <c r="I14" s="287"/>
      <c r="J14" s="288"/>
    </row>
    <row r="15" spans="1:13" ht="12.75" hidden="1" customHeight="1" x14ac:dyDescent="0.2">
      <c r="A15" s="309" t="s">
        <v>1</v>
      </c>
      <c r="B15" s="309"/>
      <c r="C15" s="289">
        <f>'схема границ'!B17</f>
        <v>0</v>
      </c>
      <c r="D15" s="290"/>
      <c r="E15" s="290"/>
      <c r="F15" s="290"/>
      <c r="G15" s="290"/>
      <c r="H15" s="290"/>
      <c r="I15" s="290"/>
      <c r="J15" s="291"/>
    </row>
    <row r="16" spans="1:13" x14ac:dyDescent="0.2">
      <c r="A16" s="331" t="s">
        <v>2</v>
      </c>
      <c r="B16" s="331"/>
      <c r="C16" s="331"/>
      <c r="D16" s="331"/>
      <c r="E16" s="40"/>
      <c r="F16" s="21"/>
      <c r="G16" s="337"/>
      <c r="H16" s="337"/>
      <c r="I16" s="43"/>
      <c r="J16" s="22"/>
    </row>
    <row r="17" spans="1:25" x14ac:dyDescent="0.2">
      <c r="A17" s="331" t="s">
        <v>40</v>
      </c>
      <c r="B17" s="331"/>
      <c r="C17" s="331"/>
      <c r="D17" s="331"/>
      <c r="E17" s="128">
        <f>E18*E19/10000</f>
        <v>0.04</v>
      </c>
      <c r="F17" s="23"/>
      <c r="G17" s="17"/>
      <c r="H17" s="41"/>
      <c r="I17" s="41"/>
      <c r="J17" s="24"/>
    </row>
    <row r="18" spans="1:25" x14ac:dyDescent="0.2">
      <c r="A18" s="309" t="s">
        <v>41</v>
      </c>
      <c r="B18" s="309"/>
      <c r="C18" s="309"/>
      <c r="D18" s="309"/>
      <c r="E18" s="28">
        <v>20</v>
      </c>
      <c r="F18" s="45"/>
      <c r="G18" s="329"/>
      <c r="H18" s="329"/>
      <c r="I18" s="41"/>
      <c r="J18" s="25"/>
      <c r="L18" s="102" t="s">
        <v>89</v>
      </c>
      <c r="M18" s="102"/>
      <c r="N18" s="102"/>
      <c r="O18" s="102"/>
      <c r="P18" s="102"/>
      <c r="Q18" s="102"/>
      <c r="R18" s="102"/>
      <c r="S18" s="102"/>
      <c r="T18" s="102"/>
      <c r="U18" s="102"/>
      <c r="V18" s="102"/>
    </row>
    <row r="19" spans="1:25" x14ac:dyDescent="0.2">
      <c r="A19" s="309" t="s">
        <v>42</v>
      </c>
      <c r="B19" s="309"/>
      <c r="C19" s="309"/>
      <c r="D19" s="309"/>
      <c r="E19" s="28">
        <v>20</v>
      </c>
      <c r="F19" s="45"/>
      <c r="G19" s="41"/>
      <c r="H19" s="41"/>
      <c r="I19" s="41"/>
      <c r="J19" s="24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</row>
    <row r="20" spans="1:25" x14ac:dyDescent="0.2">
      <c r="A20" s="309" t="s">
        <v>5</v>
      </c>
      <c r="B20" s="309"/>
      <c r="C20" s="309"/>
      <c r="D20" s="309"/>
      <c r="E20" s="29">
        <v>1</v>
      </c>
      <c r="F20" s="46"/>
      <c r="G20" s="336"/>
      <c r="H20" s="336"/>
      <c r="I20" s="42"/>
      <c r="J20" s="26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</row>
    <row r="21" spans="1:25" ht="25.5" x14ac:dyDescent="0.2">
      <c r="A21" s="47" t="s">
        <v>43</v>
      </c>
      <c r="B21" s="47" t="s">
        <v>44</v>
      </c>
      <c r="C21" s="47" t="s">
        <v>45</v>
      </c>
      <c r="D21" s="47" t="s">
        <v>46</v>
      </c>
      <c r="E21" s="47" t="s">
        <v>47</v>
      </c>
      <c r="F21" s="314" t="s">
        <v>48</v>
      </c>
      <c r="G21" s="330"/>
      <c r="H21" s="330"/>
      <c r="I21" s="315"/>
      <c r="J21" s="47" t="s">
        <v>72</v>
      </c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</row>
    <row r="22" spans="1:25" ht="12.75" x14ac:dyDescent="0.2">
      <c r="A22" s="48">
        <v>1</v>
      </c>
      <c r="B22" s="48">
        <v>2</v>
      </c>
      <c r="C22" s="48">
        <v>3</v>
      </c>
      <c r="D22" s="48">
        <v>4</v>
      </c>
      <c r="E22" s="48">
        <v>5</v>
      </c>
      <c r="F22" s="310">
        <v>6</v>
      </c>
      <c r="G22" s="310"/>
      <c r="H22" s="310"/>
      <c r="I22" s="310"/>
      <c r="J22" s="48">
        <v>7</v>
      </c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</row>
    <row r="23" spans="1:25" ht="12.75" x14ac:dyDescent="0.2">
      <c r="A23" s="310" t="s">
        <v>49</v>
      </c>
      <c r="B23" s="310"/>
      <c r="C23" s="310"/>
      <c r="D23" s="310"/>
      <c r="E23" s="310"/>
      <c r="F23" s="310"/>
      <c r="G23" s="310"/>
      <c r="H23" s="310"/>
      <c r="I23" s="310"/>
      <c r="J23" s="48"/>
      <c r="L23" s="102" t="s">
        <v>88</v>
      </c>
      <c r="M23" s="102"/>
      <c r="N23" s="102"/>
      <c r="O23" s="102"/>
      <c r="P23" s="102"/>
      <c r="Q23" s="102"/>
      <c r="R23" s="102"/>
      <c r="S23" s="102"/>
      <c r="T23" s="102"/>
      <c r="U23" s="102"/>
      <c r="V23" s="102"/>
    </row>
    <row r="24" spans="1:25" ht="38.25" x14ac:dyDescent="0.2">
      <c r="A24" s="49">
        <v>1</v>
      </c>
      <c r="B24" s="50" t="s">
        <v>50</v>
      </c>
      <c r="C24" s="20" t="s">
        <v>106</v>
      </c>
      <c r="D24" s="126">
        <f>E17</f>
        <v>0.04</v>
      </c>
      <c r="E24" s="51">
        <v>3284</v>
      </c>
      <c r="F24" s="129">
        <v>1.55</v>
      </c>
      <c r="G24" s="52">
        <v>1.3</v>
      </c>
      <c r="H24" s="48">
        <v>1.2</v>
      </c>
      <c r="I24" s="53">
        <v>1.1000000000000001</v>
      </c>
      <c r="J24" s="51">
        <f>ROUND(D24*E24*F24*G24*H24*I24,2)</f>
        <v>349.39</v>
      </c>
      <c r="L24" s="103" t="s">
        <v>86</v>
      </c>
      <c r="M24" s="104" t="s">
        <v>100</v>
      </c>
      <c r="N24" s="105"/>
      <c r="O24" s="106"/>
      <c r="P24" s="107"/>
      <c r="Q24" s="108"/>
      <c r="R24" s="109"/>
      <c r="S24" s="102"/>
      <c r="T24" s="102"/>
      <c r="U24" s="102"/>
      <c r="V24" s="102"/>
    </row>
    <row r="25" spans="1:25" ht="12.75" x14ac:dyDescent="0.2">
      <c r="A25" s="49">
        <v>39845</v>
      </c>
      <c r="B25" s="50" t="s">
        <v>51</v>
      </c>
      <c r="C25" s="47"/>
      <c r="D25" s="48"/>
      <c r="E25" s="48"/>
      <c r="F25" s="48"/>
      <c r="G25" s="52"/>
      <c r="H25" s="48"/>
      <c r="I25" s="48"/>
      <c r="J25" s="54">
        <f>J24</f>
        <v>349.39</v>
      </c>
      <c r="L25" s="103"/>
      <c r="M25" s="103"/>
      <c r="N25" s="103"/>
      <c r="O25" s="102"/>
      <c r="P25" s="102"/>
      <c r="Q25" s="102"/>
      <c r="R25" s="102"/>
      <c r="S25" s="102"/>
      <c r="T25" s="102"/>
      <c r="U25" s="102"/>
      <c r="V25" s="102"/>
    </row>
    <row r="26" spans="1:25" ht="12.75" x14ac:dyDescent="0.2">
      <c r="A26" s="310" t="s">
        <v>52</v>
      </c>
      <c r="B26" s="310"/>
      <c r="C26" s="310"/>
      <c r="D26" s="310"/>
      <c r="E26" s="310"/>
      <c r="F26" s="310"/>
      <c r="G26" s="310"/>
      <c r="H26" s="310"/>
      <c r="I26" s="310"/>
      <c r="J26" s="51"/>
      <c r="L26" s="103"/>
      <c r="M26" s="103"/>
      <c r="N26" s="103"/>
      <c r="O26" s="102"/>
      <c r="P26" s="102"/>
      <c r="Q26" s="102"/>
      <c r="R26" s="102"/>
      <c r="S26" s="102"/>
      <c r="T26" s="102"/>
      <c r="U26" s="102"/>
      <c r="V26" s="102"/>
    </row>
    <row r="27" spans="1:25" ht="38.25" x14ac:dyDescent="0.2">
      <c r="A27" s="49">
        <v>2</v>
      </c>
      <c r="B27" s="50" t="s">
        <v>50</v>
      </c>
      <c r="C27" s="20" t="s">
        <v>107</v>
      </c>
      <c r="D27" s="127">
        <f>E17</f>
        <v>0.04</v>
      </c>
      <c r="E27" s="51">
        <v>1067</v>
      </c>
      <c r="F27" s="129">
        <v>1.55</v>
      </c>
      <c r="G27" s="55">
        <v>1.75</v>
      </c>
      <c r="H27" s="53">
        <v>1.2</v>
      </c>
      <c r="I27" s="48">
        <v>1.1000000000000001</v>
      </c>
      <c r="J27" s="51">
        <f>ROUND((D27*E27*F27*G27*H27*I27),2)</f>
        <v>152.82</v>
      </c>
      <c r="L27" s="103" t="s">
        <v>87</v>
      </c>
      <c r="M27" s="103" t="s">
        <v>100</v>
      </c>
      <c r="N27" s="110" t="s">
        <v>104</v>
      </c>
      <c r="O27" s="111"/>
      <c r="P27" s="111"/>
      <c r="Q27" s="111"/>
      <c r="R27" s="111"/>
      <c r="S27" s="111"/>
      <c r="T27" s="111"/>
      <c r="U27" s="111"/>
      <c r="V27" s="111"/>
      <c r="W27" s="92"/>
      <c r="X27" s="92"/>
      <c r="Y27" s="92"/>
    </row>
    <row r="28" spans="1:25" ht="12.75" x14ac:dyDescent="0.2">
      <c r="A28" s="49">
        <v>39846</v>
      </c>
      <c r="B28" s="56" t="s">
        <v>53</v>
      </c>
      <c r="C28" s="48"/>
      <c r="D28" s="48"/>
      <c r="E28" s="48"/>
      <c r="F28" s="48"/>
      <c r="G28" s="48"/>
      <c r="H28" s="48"/>
      <c r="I28" s="48"/>
      <c r="J28" s="54">
        <f>SUM(J27:J27)</f>
        <v>152.82</v>
      </c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</row>
    <row r="29" spans="1:25" ht="12.75" x14ac:dyDescent="0.2">
      <c r="A29" s="310" t="s">
        <v>54</v>
      </c>
      <c r="B29" s="310"/>
      <c r="C29" s="310"/>
      <c r="D29" s="310"/>
      <c r="E29" s="310"/>
      <c r="F29" s="310"/>
      <c r="G29" s="310"/>
      <c r="H29" s="310"/>
      <c r="I29" s="310"/>
      <c r="J29" s="51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</row>
    <row r="30" spans="1:25" ht="25.5" x14ac:dyDescent="0.2">
      <c r="A30" s="49">
        <v>39816</v>
      </c>
      <c r="B30" s="50" t="s">
        <v>55</v>
      </c>
      <c r="C30" s="47" t="s">
        <v>56</v>
      </c>
      <c r="D30" s="57"/>
      <c r="E30" s="51">
        <f>ROUND(J25+J31,2)</f>
        <v>441.1</v>
      </c>
      <c r="F30" s="48">
        <v>0.06</v>
      </c>
      <c r="G30" s="129">
        <v>2.5</v>
      </c>
      <c r="H30" s="48"/>
      <c r="I30" s="48"/>
      <c r="J30" s="51">
        <f>ROUND(E30*F30*G30,2)</f>
        <v>66.17</v>
      </c>
      <c r="L30" s="110" t="s">
        <v>103</v>
      </c>
      <c r="M30" s="102"/>
      <c r="N30" s="102"/>
      <c r="O30" s="102"/>
      <c r="P30" s="102"/>
      <c r="Q30" s="102"/>
      <c r="R30" s="102"/>
      <c r="S30" s="102"/>
      <c r="T30" s="102"/>
      <c r="U30" s="102"/>
      <c r="V30" s="102"/>
    </row>
    <row r="31" spans="1:25" ht="12.75" x14ac:dyDescent="0.2">
      <c r="A31" s="49">
        <v>39847</v>
      </c>
      <c r="B31" s="50" t="s">
        <v>57</v>
      </c>
      <c r="C31" s="47" t="s">
        <v>58</v>
      </c>
      <c r="D31" s="57"/>
      <c r="E31" s="51">
        <f>J25</f>
        <v>349.39</v>
      </c>
      <c r="F31" s="127">
        <v>0.26250000000000001</v>
      </c>
      <c r="G31" s="48"/>
      <c r="H31" s="48"/>
      <c r="I31" s="48"/>
      <c r="J31" s="51">
        <f>ROUND(E31*F31,2)</f>
        <v>91.71</v>
      </c>
    </row>
    <row r="32" spans="1:25" ht="51" x14ac:dyDescent="0.2">
      <c r="A32" s="49">
        <v>39875</v>
      </c>
      <c r="B32" s="50" t="s">
        <v>98</v>
      </c>
      <c r="C32" s="47" t="s">
        <v>99</v>
      </c>
      <c r="D32" s="93">
        <v>5</v>
      </c>
      <c r="E32" s="51">
        <v>480</v>
      </c>
      <c r="F32" s="93"/>
      <c r="G32" s="53"/>
      <c r="H32" s="93"/>
      <c r="I32" s="93"/>
      <c r="J32" s="51">
        <f>ROUND(D32*E32,2)</f>
        <v>2400</v>
      </c>
    </row>
    <row r="33" spans="1:17" ht="12.75" x14ac:dyDescent="0.2">
      <c r="A33" s="49">
        <v>41002</v>
      </c>
      <c r="B33" s="56" t="s">
        <v>59</v>
      </c>
      <c r="C33" s="48"/>
      <c r="D33" s="48"/>
      <c r="E33" s="48"/>
      <c r="F33" s="48"/>
      <c r="G33" s="48"/>
      <c r="H33" s="48"/>
      <c r="I33" s="48"/>
      <c r="J33" s="54">
        <f>ROUND(J30+J31+J32,2)</f>
        <v>2557.88</v>
      </c>
    </row>
    <row r="34" spans="1:17" ht="12.75" x14ac:dyDescent="0.2">
      <c r="A34" s="311"/>
      <c r="B34" s="312"/>
      <c r="C34" s="312"/>
      <c r="D34" s="312"/>
      <c r="E34" s="312"/>
      <c r="F34" s="312"/>
      <c r="G34" s="312"/>
      <c r="H34" s="312"/>
      <c r="I34" s="312"/>
      <c r="J34" s="313"/>
    </row>
    <row r="35" spans="1:17" ht="45.75" customHeight="1" x14ac:dyDescent="0.2">
      <c r="A35" s="76">
        <v>4</v>
      </c>
      <c r="B35" s="50" t="s">
        <v>137</v>
      </c>
      <c r="C35" s="314" t="s">
        <v>148</v>
      </c>
      <c r="D35" s="315"/>
      <c r="E35" s="51">
        <f>J33+J28+J25</f>
        <v>3060.09</v>
      </c>
      <c r="F35" s="76">
        <v>5.27</v>
      </c>
      <c r="G35" s="48"/>
      <c r="H35" s="48"/>
      <c r="I35" s="48"/>
      <c r="J35" s="54">
        <f>F35*E35</f>
        <v>16126.674299999999</v>
      </c>
    </row>
    <row r="36" spans="1:17" ht="18" hidden="1" customHeight="1" x14ac:dyDescent="0.2">
      <c r="A36" s="325">
        <v>5</v>
      </c>
      <c r="B36" s="316" t="s">
        <v>108</v>
      </c>
      <c r="C36" s="319" t="s">
        <v>109</v>
      </c>
      <c r="D36" s="320"/>
      <c r="E36" s="58">
        <v>1857</v>
      </c>
      <c r="F36" s="303">
        <v>1.75</v>
      </c>
      <c r="G36" s="303"/>
      <c r="H36" s="303"/>
      <c r="I36" s="303"/>
      <c r="J36" s="306">
        <v>0</v>
      </c>
    </row>
    <row r="37" spans="1:17" ht="14.25" hidden="1" customHeight="1" x14ac:dyDescent="0.2">
      <c r="A37" s="326"/>
      <c r="B37" s="317"/>
      <c r="C37" s="321"/>
      <c r="D37" s="322"/>
      <c r="E37" s="58">
        <v>3213</v>
      </c>
      <c r="F37" s="304"/>
      <c r="G37" s="304"/>
      <c r="H37" s="304"/>
      <c r="I37" s="304"/>
      <c r="J37" s="307"/>
    </row>
    <row r="38" spans="1:17" ht="11.25" hidden="1" customHeight="1" x14ac:dyDescent="0.2">
      <c r="A38" s="327"/>
      <c r="B38" s="318"/>
      <c r="C38" s="323"/>
      <c r="D38" s="324"/>
      <c r="E38" s="77">
        <v>4248</v>
      </c>
      <c r="F38" s="305"/>
      <c r="G38" s="305"/>
      <c r="H38" s="305"/>
      <c r="I38" s="305"/>
      <c r="J38" s="308"/>
      <c r="K38" s="332" t="s">
        <v>83</v>
      </c>
      <c r="L38" s="333"/>
      <c r="M38" s="333"/>
      <c r="N38" s="333"/>
      <c r="O38" s="333"/>
      <c r="P38" s="333"/>
      <c r="Q38" s="333"/>
    </row>
    <row r="39" spans="1:17" ht="12.75" x14ac:dyDescent="0.2">
      <c r="A39" s="76">
        <v>5</v>
      </c>
      <c r="B39" s="215" t="s">
        <v>75</v>
      </c>
      <c r="C39" s="216"/>
      <c r="D39" s="217"/>
      <c r="E39" s="218"/>
      <c r="F39" s="219"/>
      <c r="G39" s="220"/>
      <c r="H39" s="220"/>
      <c r="I39" s="221"/>
      <c r="J39" s="54">
        <f>J35+J36</f>
        <v>16126.674299999999</v>
      </c>
      <c r="L39" s="139">
        <f>J39/3.99/1000</f>
        <v>4.0417730075187963</v>
      </c>
    </row>
    <row r="40" spans="1:17" ht="12.75" x14ac:dyDescent="0.2">
      <c r="A40" s="76">
        <v>6</v>
      </c>
      <c r="B40" s="222" t="s">
        <v>134</v>
      </c>
      <c r="C40" s="223"/>
      <c r="D40" s="224"/>
      <c r="E40" s="224"/>
      <c r="F40" s="224"/>
      <c r="G40" s="224"/>
      <c r="H40" s="224"/>
      <c r="I40" s="225"/>
      <c r="J40" s="54">
        <f>ROUND(J39*0.2,2)</f>
        <v>3225.33</v>
      </c>
    </row>
    <row r="41" spans="1:17" ht="12.75" x14ac:dyDescent="0.2">
      <c r="A41" s="76">
        <v>7</v>
      </c>
      <c r="B41" s="222" t="s">
        <v>60</v>
      </c>
      <c r="C41" s="223"/>
      <c r="D41" s="224"/>
      <c r="E41" s="224"/>
      <c r="F41" s="224"/>
      <c r="G41" s="224"/>
      <c r="H41" s="224"/>
      <c r="I41" s="225"/>
      <c r="J41" s="54">
        <f>ROUND(J40+J39,2)</f>
        <v>19352</v>
      </c>
    </row>
    <row r="42" spans="1:17" s="8" customFormat="1" ht="12.75" x14ac:dyDescent="0.25">
      <c r="A42" s="59"/>
      <c r="B42" s="59"/>
      <c r="C42" s="60"/>
      <c r="D42" s="60"/>
      <c r="E42" s="60"/>
      <c r="F42" s="60"/>
      <c r="G42" s="60"/>
      <c r="H42" s="60"/>
      <c r="I42" s="60"/>
    </row>
    <row r="43" spans="1:17" s="181" customFormat="1" ht="15" x14ac:dyDescent="0.25">
      <c r="A43" s="237" t="s">
        <v>122</v>
      </c>
      <c r="B43" s="237"/>
      <c r="C43" s="258"/>
      <c r="D43" s="258"/>
      <c r="E43" s="258"/>
      <c r="F43" s="258"/>
      <c r="G43" s="258"/>
      <c r="H43" s="179" t="s">
        <v>118</v>
      </c>
      <c r="I43" s="180"/>
      <c r="J43" s="180"/>
      <c r="K43" s="180"/>
      <c r="L43" s="180"/>
    </row>
    <row r="44" spans="1:17" s="181" customFormat="1" ht="15" x14ac:dyDescent="0.25">
      <c r="A44" s="182"/>
      <c r="B44" s="183"/>
      <c r="C44" s="239" t="s">
        <v>119</v>
      </c>
      <c r="D44" s="239"/>
      <c r="E44" s="239"/>
      <c r="F44" s="239"/>
      <c r="G44" s="239"/>
      <c r="H44" s="162"/>
      <c r="I44" s="180"/>
      <c r="J44" s="180"/>
      <c r="K44" s="180"/>
      <c r="L44" s="180"/>
    </row>
    <row r="45" spans="1:17" s="181" customFormat="1" ht="15" x14ac:dyDescent="0.25">
      <c r="A45" s="184"/>
      <c r="B45" s="183"/>
      <c r="C45" s="164"/>
      <c r="D45" s="164"/>
      <c r="E45" s="164"/>
      <c r="F45" s="164"/>
      <c r="G45" s="164"/>
      <c r="H45" s="162"/>
      <c r="I45" s="180"/>
      <c r="J45" s="180"/>
      <c r="K45" s="180"/>
      <c r="L45" s="180"/>
    </row>
    <row r="46" spans="1:17" s="181" customFormat="1" ht="15" x14ac:dyDescent="0.25">
      <c r="A46" s="237" t="s">
        <v>120</v>
      </c>
      <c r="B46" s="237"/>
      <c r="C46" s="258"/>
      <c r="D46" s="258"/>
      <c r="E46" s="258"/>
      <c r="F46" s="258"/>
      <c r="G46" s="258"/>
      <c r="H46" s="179" t="s">
        <v>121</v>
      </c>
      <c r="I46" s="180"/>
      <c r="J46" s="180"/>
      <c r="K46" s="180"/>
      <c r="L46" s="180"/>
    </row>
    <row r="47" spans="1:17" s="181" customFormat="1" ht="15" x14ac:dyDescent="0.25">
      <c r="A47" s="184"/>
      <c r="B47" s="185"/>
      <c r="C47" s="239" t="s">
        <v>119</v>
      </c>
      <c r="D47" s="239"/>
      <c r="E47" s="239"/>
      <c r="F47" s="239"/>
      <c r="G47" s="239"/>
      <c r="H47" s="164"/>
    </row>
  </sheetData>
  <mergeCells count="41">
    <mergeCell ref="F5:J5"/>
    <mergeCell ref="K38:Q38"/>
    <mergeCell ref="A46:B46"/>
    <mergeCell ref="A20:D20"/>
    <mergeCell ref="A11:J11"/>
    <mergeCell ref="A12:J12"/>
    <mergeCell ref="A13:B13"/>
    <mergeCell ref="C13:J13"/>
    <mergeCell ref="G20:H20"/>
    <mergeCell ref="A14:B14"/>
    <mergeCell ref="C14:J14"/>
    <mergeCell ref="A15:B15"/>
    <mergeCell ref="A16:D16"/>
    <mergeCell ref="G16:H16"/>
    <mergeCell ref="C15:J15"/>
    <mergeCell ref="G36:G38"/>
    <mergeCell ref="A10:B10"/>
    <mergeCell ref="F10:J10"/>
    <mergeCell ref="G18:H18"/>
    <mergeCell ref="F21:I21"/>
    <mergeCell ref="A17:D17"/>
    <mergeCell ref="A18:D18"/>
    <mergeCell ref="I36:I38"/>
    <mergeCell ref="J36:J38"/>
    <mergeCell ref="A19:D19"/>
    <mergeCell ref="A26:I26"/>
    <mergeCell ref="A29:I29"/>
    <mergeCell ref="A34:J34"/>
    <mergeCell ref="C35:D35"/>
    <mergeCell ref="B36:B38"/>
    <mergeCell ref="C36:D38"/>
    <mergeCell ref="A36:A38"/>
    <mergeCell ref="F36:F38"/>
    <mergeCell ref="F22:I22"/>
    <mergeCell ref="A23:I23"/>
    <mergeCell ref="H36:H38"/>
    <mergeCell ref="A43:B43"/>
    <mergeCell ref="C43:G43"/>
    <mergeCell ref="C44:G44"/>
    <mergeCell ref="C46:G46"/>
    <mergeCell ref="C47:G4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132"/>
  <sheetViews>
    <sheetView view="pageBreakPreview" zoomScaleSheetLayoutView="100" workbookViewId="0">
      <selection activeCell="A10" sqref="A10:B10"/>
    </sheetView>
  </sheetViews>
  <sheetFormatPr defaultRowHeight="15" x14ac:dyDescent="0.25"/>
  <cols>
    <col min="1" max="1" width="43.7109375" style="1" customWidth="1"/>
    <col min="2" max="2" width="5.85546875" style="1" customWidth="1"/>
    <col min="3" max="3" width="5.7109375" style="1" customWidth="1"/>
    <col min="4" max="4" width="5.28515625" style="1" customWidth="1"/>
    <col min="5" max="5" width="15.42578125" style="1" customWidth="1"/>
    <col min="6" max="6" width="7.42578125" style="2" customWidth="1"/>
    <col min="7" max="7" width="7.5703125" style="2" customWidth="1"/>
    <col min="8" max="8" width="12.7109375" style="2" customWidth="1"/>
    <col min="9" max="9" width="12.28515625" style="3" customWidth="1"/>
    <col min="10" max="10" width="25.140625" customWidth="1"/>
    <col min="11" max="11" width="9.5703125" bestFit="1" customWidth="1"/>
  </cols>
  <sheetData>
    <row r="1" spans="1:13" s="30" customFormat="1" x14ac:dyDescent="0.25">
      <c r="D1" s="112"/>
      <c r="E1" s="112"/>
      <c r="F1" s="112"/>
      <c r="G1" s="149"/>
      <c r="H1" s="149"/>
      <c r="I1" s="189" t="str">
        <f>CONCATENATE("Приложение № 3 к сводной смете № ХС-21/",cводная!I11,"-ИРД")</f>
        <v>Приложение № 3 к сводной смете № ХС-21/79-ИРД</v>
      </c>
      <c r="J1" s="31"/>
    </row>
    <row r="2" spans="1:13" s="30" customFormat="1" ht="12.75" hidden="1" x14ac:dyDescent="0.25">
      <c r="C2" s="37"/>
      <c r="D2" s="37"/>
      <c r="E2" s="37"/>
      <c r="F2" s="37"/>
      <c r="G2" s="340"/>
      <c r="H2" s="340"/>
      <c r="I2" s="340"/>
      <c r="J2" s="341"/>
    </row>
    <row r="3" spans="1:13" s="30" customFormat="1" ht="12.75" x14ac:dyDescent="0.25">
      <c r="D3" s="37"/>
      <c r="E3" s="37"/>
      <c r="F3" s="37"/>
      <c r="G3" s="340"/>
      <c r="H3" s="340"/>
      <c r="I3" s="340"/>
      <c r="J3" s="341"/>
    </row>
    <row r="4" spans="1:13" s="164" customFormat="1" ht="15.95" customHeight="1" x14ac:dyDescent="0.25">
      <c r="A4" s="156" t="s">
        <v>113</v>
      </c>
      <c r="B4" s="157"/>
      <c r="C4" s="158"/>
      <c r="D4" s="158"/>
      <c r="E4" s="158"/>
      <c r="F4" s="159" t="s">
        <v>117</v>
      </c>
      <c r="G4" s="160"/>
      <c r="H4" s="161"/>
      <c r="I4" s="157"/>
      <c r="J4" s="162"/>
      <c r="K4" s="162"/>
      <c r="L4" s="163"/>
    </row>
    <row r="5" spans="1:13" s="164" customFormat="1" ht="5.25" customHeight="1" x14ac:dyDescent="0.25">
      <c r="A5" s="165"/>
      <c r="B5" s="157"/>
      <c r="C5" s="160"/>
      <c r="D5" s="160"/>
      <c r="E5" s="160"/>
      <c r="F5" s="165"/>
      <c r="G5" s="160"/>
      <c r="H5" s="166"/>
      <c r="I5" s="157"/>
      <c r="J5" s="162"/>
      <c r="K5" s="162"/>
      <c r="L5" s="163"/>
    </row>
    <row r="6" spans="1:13" s="164" customFormat="1" ht="42" customHeight="1" x14ac:dyDescent="0.2">
      <c r="A6" s="167" t="s">
        <v>114</v>
      </c>
      <c r="B6" s="229"/>
      <c r="C6" s="230"/>
      <c r="D6" s="230"/>
      <c r="E6" s="230"/>
      <c r="F6" s="259" t="s">
        <v>144</v>
      </c>
      <c r="G6" s="259"/>
      <c r="H6" s="259"/>
      <c r="I6" s="259"/>
      <c r="J6" s="168"/>
      <c r="K6" s="168"/>
      <c r="L6" s="168"/>
    </row>
    <row r="7" spans="1:13" s="164" customFormat="1" ht="7.5" customHeight="1" x14ac:dyDescent="0.25">
      <c r="A7" s="169"/>
      <c r="B7" s="157"/>
      <c r="C7" s="158"/>
      <c r="D7" s="158"/>
      <c r="E7" s="158"/>
      <c r="F7" s="165"/>
      <c r="G7" s="160"/>
      <c r="H7" s="166"/>
      <c r="I7" s="157"/>
      <c r="J7" s="162"/>
      <c r="K7" s="162"/>
      <c r="L7" s="163"/>
    </row>
    <row r="8" spans="1:13" s="164" customFormat="1" ht="15.75" x14ac:dyDescent="0.25">
      <c r="A8" s="169" t="s">
        <v>115</v>
      </c>
      <c r="B8" s="157"/>
      <c r="C8" s="158"/>
      <c r="D8" s="158"/>
      <c r="E8" s="158"/>
      <c r="F8" s="156" t="s">
        <v>116</v>
      </c>
      <c r="G8" s="160"/>
      <c r="H8" s="170"/>
      <c r="I8" s="157"/>
      <c r="J8" s="162"/>
      <c r="K8" s="162"/>
      <c r="L8" s="163"/>
    </row>
    <row r="9" spans="1:13" s="164" customFormat="1" ht="10.5" customHeight="1" x14ac:dyDescent="0.25">
      <c r="A9" s="171"/>
      <c r="B9" s="157"/>
      <c r="C9" s="157"/>
      <c r="D9" s="157"/>
      <c r="E9" s="157"/>
      <c r="F9" s="165"/>
      <c r="G9" s="172"/>
      <c r="H9" s="157"/>
      <c r="I9" s="157"/>
      <c r="J9" s="162"/>
      <c r="K9" s="162"/>
      <c r="L9" s="163"/>
      <c r="M9" s="173"/>
    </row>
    <row r="10" spans="1:13" s="164" customFormat="1" ht="14.25" x14ac:dyDescent="0.2">
      <c r="A10" s="226" t="str">
        <f>КПТ!F9</f>
        <v>"01" марта 2023 года</v>
      </c>
      <c r="B10" s="157"/>
      <c r="C10" s="157"/>
      <c r="D10" s="157"/>
      <c r="E10" s="157"/>
      <c r="F10" s="226" t="str">
        <f>A10</f>
        <v>"01" марта 2023 года</v>
      </c>
      <c r="G10" s="172"/>
      <c r="H10" s="170"/>
      <c r="I10" s="157"/>
      <c r="J10" s="162"/>
      <c r="K10" s="162"/>
      <c r="L10" s="163"/>
    </row>
    <row r="11" spans="1:13" s="164" customFormat="1" ht="9.75" customHeight="1" x14ac:dyDescent="0.2">
      <c r="A11" s="174"/>
      <c r="B11" s="161"/>
      <c r="C11" s="157"/>
      <c r="D11" s="157"/>
      <c r="E11" s="157"/>
      <c r="F11" s="157"/>
      <c r="G11" s="172"/>
      <c r="H11" s="170"/>
      <c r="I11" s="157"/>
    </row>
    <row r="12" spans="1:13" s="149" customFormat="1" ht="12.75" hidden="1" x14ac:dyDescent="0.2">
      <c r="A12" s="39"/>
      <c r="B12" s="19"/>
      <c r="F12" s="147"/>
      <c r="G12" s="147"/>
      <c r="H12" s="147"/>
      <c r="I12" s="147"/>
      <c r="J12" s="19"/>
    </row>
    <row r="13" spans="1:13" s="149" customFormat="1" ht="12.75" hidden="1" x14ac:dyDescent="0.2">
      <c r="A13" s="39"/>
      <c r="B13" s="19"/>
      <c r="F13" s="147"/>
      <c r="G13" s="147"/>
      <c r="H13" s="147"/>
      <c r="I13" s="147"/>
      <c r="J13" s="19"/>
    </row>
    <row r="14" spans="1:13" s="5" customFormat="1" ht="26.25" customHeight="1" x14ac:dyDescent="0.2">
      <c r="A14" s="342" t="s">
        <v>141</v>
      </c>
      <c r="B14" s="342"/>
      <c r="C14" s="342"/>
      <c r="D14" s="342"/>
      <c r="E14" s="342"/>
      <c r="F14" s="342"/>
      <c r="G14" s="342"/>
      <c r="H14" s="342"/>
      <c r="I14" s="342"/>
    </row>
    <row r="15" spans="1:13" s="5" customFormat="1" ht="37.5" customHeight="1" x14ac:dyDescent="0.2">
      <c r="A15" s="9" t="str">
        <f>геодезия!A13</f>
        <v>Наименование стройки:</v>
      </c>
      <c r="B15" s="343" t="str">
        <f>КПТ!B13</f>
        <v>Реконструкция ВЛ-0,4 кВ от КТП-731 до ВЗУ по адресу: г. Москва, пос. Роговское, д. Каменка (инв. № 43313800)</v>
      </c>
      <c r="C15" s="344"/>
      <c r="D15" s="344"/>
      <c r="E15" s="344"/>
      <c r="F15" s="344"/>
      <c r="G15" s="344"/>
      <c r="H15" s="344"/>
      <c r="I15" s="345"/>
    </row>
    <row r="16" spans="1:13" s="5" customFormat="1" ht="12.75" hidden="1" customHeight="1" x14ac:dyDescent="0.2">
      <c r="A16" s="9" t="str">
        <f>геодезия!A14</f>
        <v>Наименование объекта</v>
      </c>
      <c r="B16" s="286" t="str">
        <f>КПТ!B14</f>
        <v>Строительство ВЛ-6кВ</v>
      </c>
      <c r="C16" s="287"/>
      <c r="D16" s="287"/>
      <c r="E16" s="287"/>
      <c r="F16" s="287"/>
      <c r="G16" s="287"/>
      <c r="H16" s="287"/>
      <c r="I16" s="288"/>
    </row>
    <row r="17" spans="1:20" s="5" customFormat="1" ht="12.75" hidden="1" customHeight="1" x14ac:dyDescent="0.2">
      <c r="A17" s="130" t="s">
        <v>1</v>
      </c>
      <c r="B17" s="289">
        <f>cводная!D15</f>
        <v>0</v>
      </c>
      <c r="C17" s="290"/>
      <c r="D17" s="290"/>
      <c r="E17" s="290"/>
      <c r="F17" s="290"/>
      <c r="G17" s="290"/>
      <c r="H17" s="290"/>
      <c r="I17" s="291"/>
    </row>
    <row r="18" spans="1:20" s="5" customFormat="1" ht="42.75" customHeight="1" x14ac:dyDescent="0.2">
      <c r="A18" s="292" t="s">
        <v>79</v>
      </c>
      <c r="B18" s="293"/>
      <c r="C18" s="293"/>
      <c r="D18" s="293"/>
      <c r="E18" s="293"/>
      <c r="F18" s="293"/>
      <c r="G18" s="293"/>
      <c r="H18" s="293"/>
      <c r="I18" s="294"/>
    </row>
    <row r="19" spans="1:20" s="18" customFormat="1" ht="57.75" customHeight="1" x14ac:dyDescent="0.25">
      <c r="A19" s="277" t="s">
        <v>38</v>
      </c>
      <c r="B19" s="278"/>
      <c r="C19" s="278"/>
      <c r="D19" s="278"/>
      <c r="E19" s="278"/>
      <c r="F19" s="278"/>
      <c r="G19" s="278"/>
      <c r="H19" s="278"/>
      <c r="I19" s="279"/>
    </row>
    <row r="20" spans="1:20" s="5" customFormat="1" ht="12.75" x14ac:dyDescent="0.2">
      <c r="A20" s="280" t="s">
        <v>2</v>
      </c>
      <c r="B20" s="280"/>
      <c r="C20" s="280"/>
      <c r="F20" s="6"/>
      <c r="G20" s="6"/>
      <c r="H20" s="6"/>
      <c r="I20" s="7"/>
    </row>
    <row r="21" spans="1:20" s="5" customFormat="1" ht="12.75" x14ac:dyDescent="0.2">
      <c r="A21" s="281" t="s">
        <v>105</v>
      </c>
      <c r="B21" s="281"/>
      <c r="C21" s="281"/>
      <c r="E21" s="131">
        <f>геодезия!E17/1000</f>
        <v>4.0000000000000003E-5</v>
      </c>
      <c r="F21" s="6"/>
      <c r="G21" s="6"/>
      <c r="H21" s="6"/>
      <c r="I21" s="7"/>
    </row>
    <row r="22" spans="1:20" s="5" customFormat="1" ht="12.75" hidden="1" x14ac:dyDescent="0.2">
      <c r="A22" s="281" t="s">
        <v>3</v>
      </c>
      <c r="B22" s="281"/>
      <c r="C22" s="281"/>
      <c r="E22" s="5">
        <v>0</v>
      </c>
      <c r="F22" s="6"/>
      <c r="G22" s="6"/>
      <c r="H22" s="6"/>
      <c r="I22" s="7"/>
    </row>
    <row r="23" spans="1:20" s="5" customFormat="1" ht="12.75" x14ac:dyDescent="0.2">
      <c r="A23" s="281" t="s">
        <v>4</v>
      </c>
      <c r="B23" s="281"/>
      <c r="C23" s="281"/>
      <c r="E23" s="133">
        <f>геодезия!E18/1000</f>
        <v>0.02</v>
      </c>
      <c r="F23" s="6"/>
      <c r="G23" s="6"/>
      <c r="H23" s="6"/>
      <c r="I23" s="7"/>
      <c r="J23" s="338" t="s">
        <v>101</v>
      </c>
      <c r="K23" s="339"/>
      <c r="L23" s="339"/>
      <c r="M23" s="339"/>
      <c r="N23" s="339"/>
      <c r="O23" s="339"/>
      <c r="P23" s="339"/>
      <c r="Q23" s="339"/>
      <c r="R23" s="339"/>
      <c r="S23" s="339"/>
      <c r="T23" s="339"/>
    </row>
    <row r="24" spans="1:20" s="5" customFormat="1" ht="12.75" x14ac:dyDescent="0.2">
      <c r="A24" s="281" t="s">
        <v>5</v>
      </c>
      <c r="B24" s="281"/>
      <c r="C24" s="281"/>
      <c r="E24" s="5">
        <v>1</v>
      </c>
      <c r="F24" s="6"/>
      <c r="G24" s="6"/>
      <c r="H24" s="6"/>
      <c r="I24" s="7"/>
    </row>
    <row r="25" spans="1:20" s="5" customFormat="1" ht="12.75" x14ac:dyDescent="0.2">
      <c r="A25" s="281" t="s">
        <v>6</v>
      </c>
      <c r="B25" s="281"/>
      <c r="C25" s="281"/>
      <c r="E25" s="5">
        <v>1</v>
      </c>
      <c r="F25" s="6"/>
      <c r="G25" s="6"/>
      <c r="H25" s="6"/>
      <c r="I25" s="7"/>
    </row>
    <row r="26" spans="1:20" s="5" customFormat="1" ht="12.75" x14ac:dyDescent="0.2">
      <c r="A26" s="281" t="s">
        <v>7</v>
      </c>
      <c r="B26" s="281"/>
      <c r="C26" s="281"/>
      <c r="E26" s="5">
        <v>1</v>
      </c>
      <c r="F26" s="6"/>
      <c r="G26" s="6"/>
      <c r="H26" s="6"/>
      <c r="I26" s="7"/>
    </row>
    <row r="27" spans="1:20" s="5" customFormat="1" ht="12.75" x14ac:dyDescent="0.2">
      <c r="A27" s="281" t="s">
        <v>36</v>
      </c>
      <c r="B27" s="281"/>
      <c r="C27" s="281"/>
      <c r="E27" s="5">
        <v>1</v>
      </c>
      <c r="F27" s="6"/>
      <c r="G27" s="6"/>
      <c r="H27" s="6"/>
      <c r="I27" s="7"/>
    </row>
    <row r="28" spans="1:20" s="5" customFormat="1" ht="12.75" x14ac:dyDescent="0.2">
      <c r="A28" s="281" t="s">
        <v>8</v>
      </c>
      <c r="B28" s="281"/>
      <c r="C28" s="281"/>
      <c r="E28" s="5">
        <v>1</v>
      </c>
      <c r="F28" s="6"/>
      <c r="G28" s="6"/>
      <c r="H28" s="6"/>
      <c r="I28" s="7"/>
    </row>
    <row r="29" spans="1:20" s="5" customFormat="1" ht="12.75" x14ac:dyDescent="0.2">
      <c r="A29" s="281" t="s">
        <v>9</v>
      </c>
      <c r="B29" s="281"/>
      <c r="C29" s="281"/>
      <c r="E29" s="10">
        <v>500</v>
      </c>
      <c r="F29" s="6"/>
      <c r="G29" s="6"/>
      <c r="H29" s="6"/>
      <c r="I29" s="7"/>
    </row>
    <row r="30" spans="1:20" s="5" customFormat="1" ht="12.75" x14ac:dyDescent="0.2">
      <c r="A30" s="281" t="s">
        <v>10</v>
      </c>
      <c r="B30" s="281"/>
      <c r="C30" s="281"/>
      <c r="E30" s="10">
        <v>1</v>
      </c>
      <c r="F30" s="6"/>
      <c r="G30" s="6"/>
      <c r="H30" s="6"/>
      <c r="I30" s="7"/>
    </row>
    <row r="31" spans="1:20" s="5" customFormat="1" ht="12.75" x14ac:dyDescent="0.2">
      <c r="A31" s="281" t="s">
        <v>11</v>
      </c>
      <c r="B31" s="281"/>
      <c r="C31" s="281"/>
      <c r="E31" s="10">
        <v>12</v>
      </c>
      <c r="F31" s="6"/>
      <c r="G31" s="6"/>
      <c r="H31" s="6"/>
      <c r="I31" s="7"/>
    </row>
    <row r="32" spans="1:20" s="5" customFormat="1" ht="12.75" x14ac:dyDescent="0.2">
      <c r="A32" s="281" t="s">
        <v>12</v>
      </c>
      <c r="B32" s="281"/>
      <c r="C32" s="281"/>
      <c r="E32" s="10">
        <v>5</v>
      </c>
      <c r="F32" s="6"/>
      <c r="G32" s="6"/>
      <c r="H32" s="6"/>
      <c r="I32" s="7"/>
    </row>
    <row r="33" spans="1:9" s="5" customFormat="1" ht="12.75" x14ac:dyDescent="0.2">
      <c r="A33" s="281" t="s">
        <v>37</v>
      </c>
      <c r="B33" s="281"/>
      <c r="C33" s="281"/>
      <c r="E33" s="10">
        <v>5</v>
      </c>
      <c r="F33" s="6"/>
      <c r="G33" s="6"/>
      <c r="H33" s="6"/>
      <c r="I33" s="7"/>
    </row>
    <row r="34" spans="1:9" s="5" customFormat="1" ht="12.75" x14ac:dyDescent="0.2">
      <c r="A34" s="281" t="s">
        <v>13</v>
      </c>
      <c r="B34" s="281"/>
      <c r="C34" s="281"/>
      <c r="E34" s="10">
        <v>1</v>
      </c>
      <c r="F34" s="6"/>
      <c r="G34" s="6"/>
      <c r="H34" s="6"/>
      <c r="I34" s="7"/>
    </row>
    <row r="35" spans="1:9" s="5" customFormat="1" ht="12.75" x14ac:dyDescent="0.2">
      <c r="A35" s="281" t="s">
        <v>14</v>
      </c>
      <c r="B35" s="281"/>
      <c r="C35" s="281"/>
      <c r="E35" s="10">
        <v>1</v>
      </c>
      <c r="F35" s="6"/>
      <c r="G35" s="6"/>
      <c r="H35" s="6"/>
      <c r="I35" s="7"/>
    </row>
    <row r="36" spans="1:9" s="90" customFormat="1" ht="25.5" customHeight="1" x14ac:dyDescent="0.2">
      <c r="A36" s="361" t="s">
        <v>82</v>
      </c>
      <c r="B36" s="361"/>
      <c r="C36" s="361"/>
      <c r="E36" s="91">
        <v>1</v>
      </c>
      <c r="F36" s="7"/>
      <c r="G36" s="7"/>
      <c r="H36" s="7"/>
      <c r="I36" s="7"/>
    </row>
    <row r="37" spans="1:9" s="5" customFormat="1" ht="12.75" x14ac:dyDescent="0.2">
      <c r="A37" s="36"/>
      <c r="B37" s="36"/>
      <c r="C37" s="36"/>
      <c r="E37" s="10">
        <v>1.98569999999999</v>
      </c>
      <c r="F37" s="6"/>
      <c r="G37" s="6"/>
      <c r="H37" s="6"/>
      <c r="I37" s="7"/>
    </row>
    <row r="38" spans="1:9" s="5" customFormat="1" ht="16.5" customHeight="1" x14ac:dyDescent="0.2">
      <c r="A38" s="349" t="s">
        <v>15</v>
      </c>
      <c r="B38" s="350" t="s">
        <v>16</v>
      </c>
      <c r="C38" s="351"/>
      <c r="D38" s="351"/>
      <c r="E38" s="351"/>
      <c r="F38" s="351"/>
      <c r="G38" s="351"/>
      <c r="H38" s="351"/>
      <c r="I38" s="352"/>
    </row>
    <row r="39" spans="1:9" s="5" customFormat="1" ht="21" x14ac:dyDescent="0.2">
      <c r="A39" s="349"/>
      <c r="B39" s="85" t="s">
        <v>17</v>
      </c>
      <c r="C39" s="85" t="s">
        <v>18</v>
      </c>
      <c r="D39" s="85" t="s">
        <v>19</v>
      </c>
      <c r="E39" s="85" t="s">
        <v>20</v>
      </c>
      <c r="F39" s="15" t="s">
        <v>21</v>
      </c>
      <c r="G39" s="15" t="s">
        <v>22</v>
      </c>
      <c r="H39" s="15" t="s">
        <v>23</v>
      </c>
      <c r="I39" s="15" t="s">
        <v>24</v>
      </c>
    </row>
    <row r="40" spans="1:9" s="5" customFormat="1" ht="12.75" customHeight="1" x14ac:dyDescent="0.2">
      <c r="A40" s="346" t="s">
        <v>77</v>
      </c>
      <c r="B40" s="354">
        <v>1765</v>
      </c>
      <c r="C40" s="354">
        <f>E24</f>
        <v>1</v>
      </c>
      <c r="D40" s="354">
        <v>2573</v>
      </c>
      <c r="E40" s="357">
        <f>E21</f>
        <v>4.0000000000000003E-5</v>
      </c>
      <c r="F40" s="12" t="s">
        <v>17</v>
      </c>
      <c r="G40" s="12" t="s">
        <v>25</v>
      </c>
      <c r="H40" s="12">
        <f>1+0.6*(E27-1)</f>
        <v>1</v>
      </c>
      <c r="I40" s="358">
        <f>ROUND(B40*C40*H40*H41*H42*H44,2)+ROUND(D40*E40*H42*H43,2)</f>
        <v>3309.56</v>
      </c>
    </row>
    <row r="41" spans="1:9" s="5" customFormat="1" ht="12.75" x14ac:dyDescent="0.2">
      <c r="A41" s="347"/>
      <c r="B41" s="355"/>
      <c r="C41" s="355"/>
      <c r="D41" s="355"/>
      <c r="E41" s="355"/>
      <c r="F41" s="12" t="s">
        <v>17</v>
      </c>
      <c r="G41" s="12" t="s">
        <v>32</v>
      </c>
      <c r="H41" s="12">
        <f>1+0.1*(E25-1)</f>
        <v>1</v>
      </c>
      <c r="I41" s="359"/>
    </row>
    <row r="42" spans="1:9" s="5" customFormat="1" ht="12.75" x14ac:dyDescent="0.2">
      <c r="A42" s="347"/>
      <c r="B42" s="355"/>
      <c r="C42" s="355"/>
      <c r="D42" s="355"/>
      <c r="E42" s="355"/>
      <c r="F42" s="12" t="s">
        <v>27</v>
      </c>
      <c r="G42" s="12" t="s">
        <v>26</v>
      </c>
      <c r="H42" s="12">
        <v>1.25</v>
      </c>
      <c r="I42" s="359"/>
    </row>
    <row r="43" spans="1:9" s="5" customFormat="1" ht="12.75" x14ac:dyDescent="0.2">
      <c r="A43" s="347"/>
      <c r="B43" s="355"/>
      <c r="C43" s="355"/>
      <c r="D43" s="355"/>
      <c r="E43" s="355"/>
      <c r="F43" s="12" t="s">
        <v>19</v>
      </c>
      <c r="G43" s="12" t="s">
        <v>29</v>
      </c>
      <c r="H43" s="12">
        <v>1.4</v>
      </c>
      <c r="I43" s="359"/>
    </row>
    <row r="44" spans="1:9" s="5" customFormat="1" ht="14.25" customHeight="1" x14ac:dyDescent="0.2">
      <c r="A44" s="353"/>
      <c r="B44" s="356"/>
      <c r="C44" s="356"/>
      <c r="D44" s="356"/>
      <c r="E44" s="356"/>
      <c r="F44" s="12" t="s">
        <v>17</v>
      </c>
      <c r="G44" s="12" t="s">
        <v>30</v>
      </c>
      <c r="H44" s="12">
        <v>1.5</v>
      </c>
      <c r="I44" s="360"/>
    </row>
    <row r="45" spans="1:9" s="5" customFormat="1" ht="12.75" customHeight="1" x14ac:dyDescent="0.2">
      <c r="A45" s="346" t="s">
        <v>61</v>
      </c>
      <c r="B45" s="295">
        <v>10</v>
      </c>
      <c r="C45" s="295">
        <v>1</v>
      </c>
      <c r="D45" s="295">
        <v>29</v>
      </c>
      <c r="E45" s="295">
        <f>E35/100</f>
        <v>0.01</v>
      </c>
      <c r="F45" s="12" t="s">
        <v>27</v>
      </c>
      <c r="G45" s="12" t="s">
        <v>25</v>
      </c>
      <c r="H45" s="12">
        <f>1+0.05*(E31-6.3)</f>
        <v>1.2850000000000001</v>
      </c>
      <c r="I45" s="358">
        <f>ROUND(B45*C45*H45*H46,2)+ROUND(D45*E45*H45*H47,2)</f>
        <v>13.41</v>
      </c>
    </row>
    <row r="46" spans="1:9" s="5" customFormat="1" ht="12.75" x14ac:dyDescent="0.2">
      <c r="A46" s="347"/>
      <c r="B46" s="348"/>
      <c r="C46" s="348"/>
      <c r="D46" s="348"/>
      <c r="E46" s="348"/>
      <c r="F46" s="12" t="s">
        <v>17</v>
      </c>
      <c r="G46" s="12" t="s">
        <v>31</v>
      </c>
      <c r="H46" s="12">
        <f>1+0.4*(E35-1)</f>
        <v>1</v>
      </c>
      <c r="I46" s="359"/>
    </row>
    <row r="47" spans="1:9" s="5" customFormat="1" ht="12.75" x14ac:dyDescent="0.2">
      <c r="A47" s="347"/>
      <c r="B47" s="348"/>
      <c r="C47" s="348"/>
      <c r="D47" s="348"/>
      <c r="E47" s="348"/>
      <c r="F47" s="12" t="s">
        <v>19</v>
      </c>
      <c r="G47" s="12" t="s">
        <v>28</v>
      </c>
      <c r="H47" s="12">
        <v>1.5</v>
      </c>
      <c r="I47" s="359"/>
    </row>
    <row r="48" spans="1:9" s="5" customFormat="1" ht="12.75" x14ac:dyDescent="0.2">
      <c r="A48" s="346" t="s">
        <v>84</v>
      </c>
      <c r="B48" s="263">
        <v>32</v>
      </c>
      <c r="C48" s="263">
        <v>1</v>
      </c>
      <c r="D48" s="263">
        <v>11</v>
      </c>
      <c r="E48" s="263">
        <f>E25</f>
        <v>1</v>
      </c>
      <c r="F48" s="71" t="s">
        <v>17</v>
      </c>
      <c r="G48" s="71" t="s">
        <v>31</v>
      </c>
      <c r="H48" s="134">
        <f>1+0.18*(E37-0)</f>
        <v>1.3574259999999982</v>
      </c>
      <c r="I48" s="300">
        <f>ROUND((B48*C48*H48*H50+D48*E48*H49+H51),2)+0.01</f>
        <v>64.960000000000008</v>
      </c>
    </row>
    <row r="49" spans="1:23" s="5" customFormat="1" ht="12.75" x14ac:dyDescent="0.2">
      <c r="A49" s="347"/>
      <c r="B49" s="264"/>
      <c r="C49" s="264"/>
      <c r="D49" s="264"/>
      <c r="E49" s="264"/>
      <c r="F49" s="71" t="s">
        <v>19</v>
      </c>
      <c r="G49" s="71" t="s">
        <v>32</v>
      </c>
      <c r="H49" s="71">
        <f xml:space="preserve"> 1-0.08*(10-E21)</f>
        <v>0.20000320000000005</v>
      </c>
      <c r="I49" s="301"/>
    </row>
    <row r="50" spans="1:23" s="5" customFormat="1" ht="12.75" x14ac:dyDescent="0.2">
      <c r="A50" s="347"/>
      <c r="B50" s="264"/>
      <c r="C50" s="264"/>
      <c r="D50" s="264"/>
      <c r="E50" s="264"/>
      <c r="F50" s="71" t="s">
        <v>17</v>
      </c>
      <c r="G50" s="71" t="s">
        <v>80</v>
      </c>
      <c r="H50" s="94">
        <v>1.1499999999999999</v>
      </c>
      <c r="I50" s="301"/>
      <c r="J50" s="297" t="s">
        <v>81</v>
      </c>
      <c r="K50" s="298"/>
      <c r="L50" s="298"/>
      <c r="M50" s="298"/>
      <c r="N50" s="298"/>
      <c r="O50" s="298"/>
      <c r="P50" s="298"/>
      <c r="Q50" s="298"/>
      <c r="R50" s="298"/>
      <c r="S50" s="298"/>
      <c r="T50" s="298"/>
      <c r="U50" s="89"/>
      <c r="V50" s="89"/>
      <c r="W50" s="89"/>
    </row>
    <row r="51" spans="1:23" s="5" customFormat="1" ht="12.75" x14ac:dyDescent="0.2">
      <c r="A51" s="353"/>
      <c r="B51" s="265"/>
      <c r="C51" s="265"/>
      <c r="D51" s="265"/>
      <c r="E51" s="265"/>
      <c r="F51" s="71" t="s">
        <v>17</v>
      </c>
      <c r="G51" s="71" t="s">
        <v>26</v>
      </c>
      <c r="H51" s="71">
        <f>B48*0.4</f>
        <v>12.8</v>
      </c>
      <c r="I51" s="302"/>
    </row>
    <row r="52" spans="1:23" s="5" customFormat="1" ht="12.75" x14ac:dyDescent="0.2">
      <c r="A52" s="16" t="s">
        <v>33</v>
      </c>
      <c r="B52" s="12"/>
      <c r="C52" s="12"/>
      <c r="D52" s="12"/>
      <c r="E52" s="12"/>
      <c r="F52" s="12"/>
      <c r="G52" s="12"/>
      <c r="H52" s="12"/>
      <c r="I52" s="11">
        <f>ROUND(SUM(I40+I45+I48),2)</f>
        <v>3387.93</v>
      </c>
    </row>
    <row r="53" spans="1:23" ht="38.25" x14ac:dyDescent="0.25">
      <c r="A53" s="16" t="s">
        <v>76</v>
      </c>
      <c r="B53" s="12"/>
      <c r="C53" s="12"/>
      <c r="D53" s="12"/>
      <c r="E53" s="12"/>
      <c r="F53" s="12"/>
      <c r="G53" s="12"/>
      <c r="H53" s="79">
        <f>2.51</f>
        <v>2.5099999999999998</v>
      </c>
      <c r="I53" s="11"/>
      <c r="J53" s="137"/>
    </row>
    <row r="54" spans="1:23" s="78" customFormat="1" ht="39.75" customHeight="1" x14ac:dyDescent="0.2">
      <c r="A54" s="80" t="str">
        <f>КПТ!A46</f>
        <v>Перевод в текущие  цены по состоянию на
4 кв. 2021 г. Письмо Минстроя России № 46012-ИФ/09 от 25.10.2021</v>
      </c>
      <c r="B54" s="81"/>
      <c r="C54" s="81"/>
      <c r="D54" s="81"/>
      <c r="E54" s="81"/>
      <c r="F54" s="82"/>
      <c r="G54" s="82"/>
      <c r="H54" s="82">
        <v>4.82</v>
      </c>
      <c r="I54" s="82"/>
      <c r="J54" s="138"/>
    </row>
    <row r="55" spans="1:23" s="5" customFormat="1" ht="12.75" x14ac:dyDescent="0.2">
      <c r="A55" s="136" t="s">
        <v>34</v>
      </c>
      <c r="B55" s="83"/>
      <c r="C55" s="83"/>
      <c r="D55" s="83"/>
      <c r="E55" s="83"/>
      <c r="F55" s="84"/>
      <c r="G55" s="84"/>
      <c r="H55" s="84"/>
      <c r="I55" s="14">
        <f>ROUND(I52*H53*H54,2)</f>
        <v>40987.85</v>
      </c>
      <c r="J55" s="132">
        <f>I55/H54/1000</f>
        <v>8.5037033195020744</v>
      </c>
    </row>
    <row r="56" spans="1:23" s="5" customFormat="1" ht="12.75" x14ac:dyDescent="0.2">
      <c r="A56" s="136" t="s">
        <v>134</v>
      </c>
      <c r="B56" s="83"/>
      <c r="C56" s="83"/>
      <c r="D56" s="83"/>
      <c r="E56" s="83"/>
      <c r="F56" s="84"/>
      <c r="G56" s="84"/>
      <c r="H56" s="84"/>
      <c r="I56" s="14">
        <f>ROUND(I55*0.2,2)</f>
        <v>8197.57</v>
      </c>
    </row>
    <row r="57" spans="1:23" s="5" customFormat="1" ht="12.75" x14ac:dyDescent="0.2">
      <c r="A57" s="136" t="s">
        <v>35</v>
      </c>
      <c r="B57" s="83"/>
      <c r="C57" s="83"/>
      <c r="D57" s="83"/>
      <c r="E57" s="83"/>
      <c r="F57" s="84"/>
      <c r="G57" s="84"/>
      <c r="H57" s="84"/>
      <c r="I57" s="14">
        <f>ROUND(I55+I56,2)</f>
        <v>49185.42</v>
      </c>
    </row>
    <row r="58" spans="1:23" s="8" customFormat="1" ht="12.75" x14ac:dyDescent="0.25">
      <c r="A58" s="38"/>
      <c r="B58" s="38"/>
      <c r="C58" s="38"/>
      <c r="D58" s="38"/>
      <c r="E58" s="38"/>
      <c r="F58" s="38"/>
      <c r="G58" s="38"/>
      <c r="H58" s="38"/>
      <c r="I58" s="38"/>
    </row>
    <row r="59" spans="1:23" s="181" customFormat="1" x14ac:dyDescent="0.25">
      <c r="A59" s="237" t="s">
        <v>122</v>
      </c>
      <c r="B59" s="237"/>
      <c r="C59" s="258"/>
      <c r="D59" s="258"/>
      <c r="E59" s="258"/>
      <c r="F59" s="258"/>
      <c r="G59" s="258"/>
      <c r="H59" s="179" t="s">
        <v>118</v>
      </c>
      <c r="I59" s="180"/>
      <c r="J59" s="180"/>
      <c r="K59" s="180"/>
      <c r="L59" s="180"/>
    </row>
    <row r="60" spans="1:23" s="181" customFormat="1" x14ac:dyDescent="0.25">
      <c r="A60" s="182"/>
      <c r="B60" s="183"/>
      <c r="C60" s="239" t="s">
        <v>119</v>
      </c>
      <c r="D60" s="239"/>
      <c r="E60" s="239"/>
      <c r="F60" s="239"/>
      <c r="G60" s="239"/>
      <c r="H60" s="162"/>
      <c r="I60" s="180"/>
      <c r="J60" s="180"/>
      <c r="K60" s="180"/>
      <c r="L60" s="180"/>
    </row>
    <row r="61" spans="1:23" s="181" customFormat="1" x14ac:dyDescent="0.25">
      <c r="A61" s="184"/>
      <c r="B61" s="183"/>
      <c r="C61" s="164"/>
      <c r="D61" s="164"/>
      <c r="E61" s="164"/>
      <c r="F61" s="164"/>
      <c r="G61" s="164"/>
      <c r="H61" s="162"/>
      <c r="I61" s="180"/>
      <c r="J61" s="180"/>
      <c r="K61" s="180"/>
      <c r="L61" s="180"/>
    </row>
    <row r="62" spans="1:23" s="181" customFormat="1" x14ac:dyDescent="0.25">
      <c r="A62" s="237" t="s">
        <v>120</v>
      </c>
      <c r="B62" s="237"/>
      <c r="C62" s="258"/>
      <c r="D62" s="258"/>
      <c r="E62" s="258"/>
      <c r="F62" s="258"/>
      <c r="G62" s="258"/>
      <c r="H62" s="179" t="s">
        <v>121</v>
      </c>
      <c r="I62" s="180"/>
      <c r="J62" s="180"/>
      <c r="K62" s="180"/>
      <c r="L62" s="180"/>
    </row>
    <row r="63" spans="1:23" s="181" customFormat="1" x14ac:dyDescent="0.25">
      <c r="A63" s="184"/>
      <c r="B63" s="185"/>
      <c r="C63" s="239" t="s">
        <v>119</v>
      </c>
      <c r="D63" s="239"/>
      <c r="E63" s="239"/>
      <c r="F63" s="239"/>
      <c r="G63" s="239"/>
      <c r="H63" s="164"/>
    </row>
    <row r="64" spans="1:23" s="8" customFormat="1" ht="12.75" customHeight="1" x14ac:dyDescent="0.25">
      <c r="A64" s="38"/>
      <c r="B64" s="38"/>
      <c r="C64" s="38"/>
      <c r="D64" s="38"/>
      <c r="E64" s="38"/>
      <c r="F64" s="38"/>
      <c r="G64" s="38"/>
      <c r="H64" s="38"/>
      <c r="I64" s="38"/>
    </row>
    <row r="65" spans="1:10" s="8" customFormat="1" ht="12.75" customHeight="1" x14ac:dyDescent="0.25">
      <c r="A65" s="38"/>
      <c r="B65" s="38"/>
      <c r="C65" s="38"/>
      <c r="D65" s="38"/>
      <c r="E65" s="38"/>
      <c r="F65" s="38"/>
      <c r="G65" s="38"/>
      <c r="H65" s="38"/>
      <c r="I65" s="38"/>
    </row>
    <row r="66" spans="1:10" s="8" customFormat="1" ht="12.75" customHeight="1" x14ac:dyDescent="0.25">
      <c r="A66" s="38"/>
      <c r="B66" s="38"/>
      <c r="C66" s="38"/>
      <c r="D66" s="38"/>
      <c r="E66" s="38"/>
      <c r="F66" s="38"/>
      <c r="G66" s="38"/>
      <c r="H66" s="38"/>
      <c r="I66" s="38"/>
    </row>
    <row r="67" spans="1:10" s="8" customFormat="1" ht="12.75" customHeight="1" x14ac:dyDescent="0.25">
      <c r="A67" s="38"/>
      <c r="B67" s="38"/>
      <c r="C67" s="38"/>
      <c r="D67" s="38"/>
      <c r="E67" s="38"/>
      <c r="F67" s="38"/>
      <c r="G67" s="38"/>
      <c r="H67" s="38"/>
      <c r="I67" s="38"/>
    </row>
    <row r="68" spans="1:10" s="8" customFormat="1" ht="12.75" customHeight="1" x14ac:dyDescent="0.25">
      <c r="A68" s="38"/>
      <c r="B68" s="38"/>
      <c r="C68" s="38"/>
      <c r="D68" s="38"/>
      <c r="E68" s="38"/>
      <c r="F68" s="38"/>
      <c r="G68" s="38"/>
      <c r="H68" s="38"/>
      <c r="I68" s="38"/>
    </row>
    <row r="69" spans="1:10" s="8" customFormat="1" ht="12.75" customHeight="1" x14ac:dyDescent="0.25">
      <c r="A69" s="38"/>
      <c r="B69" s="38"/>
      <c r="C69" s="38"/>
      <c r="D69" s="38"/>
      <c r="E69" s="38"/>
      <c r="F69" s="38"/>
      <c r="G69" s="38"/>
      <c r="H69" s="38"/>
      <c r="I69" s="38"/>
    </row>
    <row r="70" spans="1:10" s="8" customFormat="1" ht="12.75" customHeight="1" x14ac:dyDescent="0.25">
      <c r="A70" s="38"/>
      <c r="B70" s="38"/>
      <c r="C70" s="38"/>
      <c r="D70" s="38"/>
      <c r="E70" s="38"/>
      <c r="F70" s="38"/>
      <c r="G70" s="38"/>
      <c r="H70" s="38"/>
      <c r="I70" s="38"/>
    </row>
    <row r="71" spans="1:10" s="8" customFormat="1" ht="12.75" customHeight="1" x14ac:dyDescent="0.25">
      <c r="A71" s="38"/>
      <c r="B71" s="38"/>
      <c r="C71" s="38"/>
      <c r="D71" s="38"/>
      <c r="E71" s="38"/>
      <c r="F71" s="38"/>
      <c r="G71" s="38"/>
      <c r="H71" s="38"/>
      <c r="I71" s="38"/>
    </row>
    <row r="72" spans="1:10" s="5" customFormat="1" ht="12.75" x14ac:dyDescent="0.2">
      <c r="F72" s="6"/>
      <c r="G72" s="6"/>
      <c r="H72" s="6"/>
      <c r="I72" s="7"/>
    </row>
    <row r="73" spans="1:10" s="5" customFormat="1" ht="12.75" x14ac:dyDescent="0.2">
      <c r="F73" s="6"/>
      <c r="G73" s="6"/>
      <c r="H73" s="6"/>
      <c r="I73" s="7"/>
    </row>
    <row r="74" spans="1:10" s="4" customFormat="1" ht="12.75" customHeight="1" x14ac:dyDescent="0.25">
      <c r="A74" s="27"/>
      <c r="B74" s="27"/>
      <c r="F74" s="19"/>
      <c r="G74" s="19"/>
      <c r="H74" s="19"/>
      <c r="I74" s="19"/>
      <c r="J74" s="19"/>
    </row>
    <row r="75" spans="1:10" s="5" customFormat="1" ht="12.75" x14ac:dyDescent="0.2">
      <c r="F75" s="6"/>
      <c r="G75" s="6"/>
      <c r="H75" s="6"/>
      <c r="I75" s="7"/>
    </row>
    <row r="76" spans="1:10" s="5" customFormat="1" ht="12.75" x14ac:dyDescent="0.2">
      <c r="F76" s="6"/>
      <c r="G76" s="6"/>
      <c r="H76" s="6"/>
      <c r="I76" s="7"/>
    </row>
    <row r="77" spans="1:10" s="5" customFormat="1" ht="12.75" x14ac:dyDescent="0.2">
      <c r="F77" s="6"/>
      <c r="G77" s="6"/>
      <c r="H77" s="6"/>
      <c r="I77" s="7"/>
    </row>
    <row r="78" spans="1:10" s="5" customFormat="1" ht="18.75" customHeight="1" x14ac:dyDescent="0.2">
      <c r="F78" s="6"/>
      <c r="G78" s="6"/>
      <c r="H78" s="6"/>
      <c r="I78" s="7"/>
    </row>
    <row r="79" spans="1:10" s="5" customFormat="1" ht="18.75" customHeight="1" x14ac:dyDescent="0.2">
      <c r="F79" s="6"/>
      <c r="G79" s="6"/>
      <c r="H79" s="6"/>
      <c r="I79" s="7"/>
    </row>
    <row r="80" spans="1:10" s="5" customFormat="1" ht="18.75" customHeight="1" x14ac:dyDescent="0.2">
      <c r="F80" s="6"/>
      <c r="G80" s="6"/>
      <c r="H80" s="6"/>
      <c r="I80" s="7"/>
    </row>
    <row r="81" spans="6:9" s="5" customFormat="1" ht="12.75" x14ac:dyDescent="0.2">
      <c r="F81" s="6"/>
      <c r="G81" s="6"/>
      <c r="H81" s="6"/>
      <c r="I81" s="7"/>
    </row>
    <row r="82" spans="6:9" s="5" customFormat="1" ht="12.75" x14ac:dyDescent="0.2">
      <c r="F82" s="6"/>
      <c r="G82" s="6"/>
      <c r="H82" s="6"/>
      <c r="I82" s="7"/>
    </row>
    <row r="83" spans="6:9" s="5" customFormat="1" ht="12.75" x14ac:dyDescent="0.2">
      <c r="F83" s="6"/>
      <c r="G83" s="6"/>
      <c r="H83" s="6"/>
      <c r="I83" s="7"/>
    </row>
    <row r="84" spans="6:9" s="5" customFormat="1" ht="12.75" x14ac:dyDescent="0.2">
      <c r="F84" s="6"/>
      <c r="G84" s="6"/>
      <c r="H84" s="6"/>
      <c r="I84" s="7"/>
    </row>
    <row r="85" spans="6:9" s="5" customFormat="1" ht="12.75" x14ac:dyDescent="0.2">
      <c r="F85" s="6"/>
      <c r="G85" s="6"/>
      <c r="H85" s="6"/>
      <c r="I85" s="7"/>
    </row>
    <row r="86" spans="6:9" s="5" customFormat="1" ht="12.75" x14ac:dyDescent="0.2">
      <c r="F86" s="6"/>
      <c r="G86" s="6"/>
      <c r="H86" s="6"/>
      <c r="I86" s="7"/>
    </row>
    <row r="87" spans="6:9" s="5" customFormat="1" ht="12.75" x14ac:dyDescent="0.2">
      <c r="F87" s="6"/>
      <c r="G87" s="6"/>
      <c r="H87" s="6"/>
      <c r="I87" s="7"/>
    </row>
    <row r="88" spans="6:9" s="5" customFormat="1" ht="12.75" x14ac:dyDescent="0.2">
      <c r="F88" s="6"/>
      <c r="G88" s="6"/>
      <c r="H88" s="6"/>
      <c r="I88" s="7"/>
    </row>
    <row r="89" spans="6:9" s="5" customFormat="1" ht="12.75" x14ac:dyDescent="0.2">
      <c r="F89" s="6"/>
      <c r="G89" s="6"/>
      <c r="H89" s="6"/>
      <c r="I89" s="7"/>
    </row>
    <row r="90" spans="6:9" s="5" customFormat="1" ht="12.75" x14ac:dyDescent="0.2">
      <c r="F90" s="6"/>
      <c r="G90" s="6"/>
      <c r="H90" s="6"/>
      <c r="I90" s="7"/>
    </row>
    <row r="91" spans="6:9" s="5" customFormat="1" ht="12.75" x14ac:dyDescent="0.2">
      <c r="F91" s="6"/>
      <c r="G91" s="6"/>
      <c r="H91" s="6"/>
      <c r="I91" s="7"/>
    </row>
    <row r="92" spans="6:9" s="5" customFormat="1" ht="12.75" x14ac:dyDescent="0.2">
      <c r="F92" s="6"/>
      <c r="G92" s="6"/>
      <c r="H92" s="6"/>
      <c r="I92" s="7"/>
    </row>
    <row r="93" spans="6:9" s="5" customFormat="1" ht="12.75" x14ac:dyDescent="0.2">
      <c r="F93" s="6"/>
      <c r="G93" s="6"/>
      <c r="H93" s="6"/>
      <c r="I93" s="7"/>
    </row>
    <row r="94" spans="6:9" s="5" customFormat="1" ht="12.75" x14ac:dyDescent="0.2">
      <c r="F94" s="6"/>
      <c r="G94" s="6"/>
      <c r="H94" s="6"/>
      <c r="I94" s="7"/>
    </row>
    <row r="95" spans="6:9" s="5" customFormat="1" ht="12.75" x14ac:dyDescent="0.2">
      <c r="F95" s="6"/>
      <c r="G95" s="6"/>
      <c r="H95" s="6"/>
      <c r="I95" s="7"/>
    </row>
    <row r="96" spans="6:9" s="5" customFormat="1" ht="12.75" x14ac:dyDescent="0.2">
      <c r="F96" s="6"/>
      <c r="G96" s="6"/>
      <c r="H96" s="6"/>
      <c r="I96" s="7"/>
    </row>
    <row r="97" spans="6:9" s="5" customFormat="1" ht="12.75" x14ac:dyDescent="0.2">
      <c r="F97" s="6"/>
      <c r="G97" s="6"/>
      <c r="H97" s="6"/>
      <c r="I97" s="7"/>
    </row>
    <row r="98" spans="6:9" s="5" customFormat="1" ht="12.75" x14ac:dyDescent="0.2">
      <c r="F98" s="6"/>
      <c r="G98" s="6"/>
      <c r="H98" s="6"/>
      <c r="I98" s="7"/>
    </row>
    <row r="99" spans="6:9" s="5" customFormat="1" ht="12.75" x14ac:dyDescent="0.2">
      <c r="F99" s="6"/>
      <c r="G99" s="6"/>
      <c r="H99" s="6"/>
      <c r="I99" s="7"/>
    </row>
    <row r="100" spans="6:9" s="5" customFormat="1" ht="12.75" x14ac:dyDescent="0.2">
      <c r="F100" s="6"/>
      <c r="G100" s="6"/>
      <c r="H100" s="6"/>
      <c r="I100" s="7"/>
    </row>
    <row r="101" spans="6:9" s="5" customFormat="1" ht="12.75" x14ac:dyDescent="0.2">
      <c r="F101" s="6"/>
      <c r="G101" s="6"/>
      <c r="H101" s="6"/>
      <c r="I101" s="7"/>
    </row>
    <row r="102" spans="6:9" s="5" customFormat="1" ht="12.75" x14ac:dyDescent="0.2">
      <c r="F102" s="6"/>
      <c r="G102" s="6"/>
      <c r="H102" s="6"/>
      <c r="I102" s="7"/>
    </row>
    <row r="103" spans="6:9" s="5" customFormat="1" ht="12.75" x14ac:dyDescent="0.2">
      <c r="F103" s="6"/>
      <c r="G103" s="6"/>
      <c r="H103" s="6"/>
      <c r="I103" s="7"/>
    </row>
    <row r="104" spans="6:9" s="5" customFormat="1" ht="12.75" x14ac:dyDescent="0.2">
      <c r="F104" s="6"/>
      <c r="G104" s="6"/>
      <c r="H104" s="6"/>
      <c r="I104" s="7"/>
    </row>
    <row r="105" spans="6:9" s="5" customFormat="1" ht="12.75" x14ac:dyDescent="0.2">
      <c r="F105" s="6"/>
      <c r="G105" s="6"/>
      <c r="H105" s="6"/>
      <c r="I105" s="7"/>
    </row>
    <row r="106" spans="6:9" s="5" customFormat="1" ht="12.75" x14ac:dyDescent="0.2">
      <c r="F106" s="6"/>
      <c r="G106" s="6"/>
      <c r="H106" s="6"/>
      <c r="I106" s="7"/>
    </row>
    <row r="107" spans="6:9" s="5" customFormat="1" ht="12.75" x14ac:dyDescent="0.2">
      <c r="F107" s="6"/>
      <c r="G107" s="6"/>
      <c r="H107" s="6"/>
      <c r="I107" s="7"/>
    </row>
    <row r="108" spans="6:9" s="5" customFormat="1" ht="12.75" x14ac:dyDescent="0.2">
      <c r="F108" s="6"/>
      <c r="G108" s="6"/>
      <c r="H108" s="6"/>
      <c r="I108" s="7"/>
    </row>
    <row r="109" spans="6:9" s="5" customFormat="1" ht="12.75" x14ac:dyDescent="0.2">
      <c r="F109" s="6"/>
      <c r="G109" s="6"/>
      <c r="H109" s="6"/>
      <c r="I109" s="7"/>
    </row>
    <row r="110" spans="6:9" s="5" customFormat="1" ht="12.75" x14ac:dyDescent="0.2">
      <c r="F110" s="6"/>
      <c r="G110" s="6"/>
      <c r="H110" s="6"/>
      <c r="I110" s="7"/>
    </row>
    <row r="111" spans="6:9" s="5" customFormat="1" ht="12.75" x14ac:dyDescent="0.2">
      <c r="F111" s="6"/>
      <c r="G111" s="6"/>
      <c r="H111" s="6"/>
      <c r="I111" s="7"/>
    </row>
    <row r="112" spans="6:9" s="5" customFormat="1" ht="12.75" x14ac:dyDescent="0.2">
      <c r="F112" s="6"/>
      <c r="G112" s="6"/>
      <c r="H112" s="6"/>
      <c r="I112" s="7"/>
    </row>
    <row r="113" spans="6:9" s="5" customFormat="1" ht="12.75" x14ac:dyDescent="0.2">
      <c r="F113" s="6"/>
      <c r="G113" s="6"/>
      <c r="H113" s="6"/>
      <c r="I113" s="7"/>
    </row>
    <row r="114" spans="6:9" s="5" customFormat="1" ht="12.75" x14ac:dyDescent="0.2">
      <c r="F114" s="6"/>
      <c r="G114" s="6"/>
      <c r="H114" s="6"/>
      <c r="I114" s="7"/>
    </row>
    <row r="115" spans="6:9" s="5" customFormat="1" ht="12.75" x14ac:dyDescent="0.2">
      <c r="F115" s="6"/>
      <c r="G115" s="6"/>
      <c r="H115" s="6"/>
      <c r="I115" s="7"/>
    </row>
    <row r="116" spans="6:9" s="5" customFormat="1" ht="12.75" x14ac:dyDescent="0.2">
      <c r="F116" s="6"/>
      <c r="G116" s="6"/>
      <c r="H116" s="6"/>
      <c r="I116" s="7"/>
    </row>
    <row r="117" spans="6:9" s="5" customFormat="1" ht="12.75" x14ac:dyDescent="0.2">
      <c r="F117" s="6"/>
      <c r="G117" s="6"/>
      <c r="H117" s="6"/>
      <c r="I117" s="7"/>
    </row>
    <row r="118" spans="6:9" s="5" customFormat="1" ht="12.75" x14ac:dyDescent="0.2">
      <c r="F118" s="6"/>
      <c r="G118" s="6"/>
      <c r="H118" s="6"/>
      <c r="I118" s="7"/>
    </row>
    <row r="119" spans="6:9" s="5" customFormat="1" ht="12.75" x14ac:dyDescent="0.2">
      <c r="F119" s="6"/>
      <c r="G119" s="6"/>
      <c r="H119" s="6"/>
      <c r="I119" s="7"/>
    </row>
    <row r="120" spans="6:9" s="5" customFormat="1" ht="12.75" x14ac:dyDescent="0.2">
      <c r="F120" s="6"/>
      <c r="G120" s="6"/>
      <c r="H120" s="6"/>
      <c r="I120" s="7"/>
    </row>
    <row r="121" spans="6:9" s="5" customFormat="1" ht="12.75" x14ac:dyDescent="0.2">
      <c r="F121" s="6"/>
      <c r="G121" s="6"/>
      <c r="H121" s="6"/>
      <c r="I121" s="7"/>
    </row>
    <row r="122" spans="6:9" s="5" customFormat="1" ht="12.75" x14ac:dyDescent="0.2">
      <c r="F122" s="6"/>
      <c r="G122" s="6"/>
      <c r="H122" s="6"/>
      <c r="I122" s="7"/>
    </row>
    <row r="123" spans="6:9" s="5" customFormat="1" ht="12.75" x14ac:dyDescent="0.2">
      <c r="F123" s="6"/>
      <c r="G123" s="6"/>
      <c r="H123" s="6"/>
      <c r="I123" s="7"/>
    </row>
    <row r="124" spans="6:9" s="5" customFormat="1" ht="12.75" x14ac:dyDescent="0.2">
      <c r="F124" s="6"/>
      <c r="G124" s="6"/>
      <c r="H124" s="6"/>
      <c r="I124" s="7"/>
    </row>
    <row r="125" spans="6:9" s="5" customFormat="1" ht="12.75" x14ac:dyDescent="0.2">
      <c r="F125" s="6"/>
      <c r="G125" s="6"/>
      <c r="H125" s="6"/>
      <c r="I125" s="7"/>
    </row>
    <row r="126" spans="6:9" s="5" customFormat="1" ht="12.75" x14ac:dyDescent="0.2">
      <c r="F126" s="6"/>
      <c r="G126" s="6"/>
      <c r="H126" s="6"/>
      <c r="I126" s="7"/>
    </row>
    <row r="127" spans="6:9" s="5" customFormat="1" ht="12.75" x14ac:dyDescent="0.2">
      <c r="F127" s="6"/>
      <c r="G127" s="6"/>
      <c r="H127" s="6"/>
      <c r="I127" s="7"/>
    </row>
    <row r="128" spans="6:9" s="5" customFormat="1" ht="12.75" x14ac:dyDescent="0.2">
      <c r="F128" s="6"/>
      <c r="G128" s="6"/>
      <c r="H128" s="6"/>
      <c r="I128" s="7"/>
    </row>
    <row r="129" spans="6:9" s="5" customFormat="1" ht="12.75" x14ac:dyDescent="0.2">
      <c r="F129" s="6"/>
      <c r="G129" s="6"/>
      <c r="H129" s="6"/>
      <c r="I129" s="7"/>
    </row>
    <row r="130" spans="6:9" s="5" customFormat="1" ht="12.75" x14ac:dyDescent="0.2">
      <c r="F130" s="6"/>
      <c r="G130" s="6"/>
      <c r="H130" s="6"/>
      <c r="I130" s="7"/>
    </row>
    <row r="131" spans="6:9" s="5" customFormat="1" ht="12.75" x14ac:dyDescent="0.2">
      <c r="F131" s="6"/>
      <c r="G131" s="6"/>
      <c r="H131" s="6"/>
      <c r="I131" s="7"/>
    </row>
    <row r="132" spans="6:9" s="5" customFormat="1" ht="12.75" x14ac:dyDescent="0.2">
      <c r="F132" s="6"/>
      <c r="G132" s="6"/>
      <c r="H132" s="6"/>
      <c r="I132" s="7"/>
    </row>
  </sheetData>
  <mergeCells count="53">
    <mergeCell ref="J50:T50"/>
    <mergeCell ref="A28:C28"/>
    <mergeCell ref="A36:C36"/>
    <mergeCell ref="B48:B51"/>
    <mergeCell ref="C48:C51"/>
    <mergeCell ref="D48:D51"/>
    <mergeCell ref="E48:E51"/>
    <mergeCell ref="I48:I51"/>
    <mergeCell ref="A29:C29"/>
    <mergeCell ref="A30:C30"/>
    <mergeCell ref="A31:C31"/>
    <mergeCell ref="A32:C32"/>
    <mergeCell ref="A33:C33"/>
    <mergeCell ref="A48:A51"/>
    <mergeCell ref="I45:I47"/>
    <mergeCell ref="A35:C35"/>
    <mergeCell ref="A38:A39"/>
    <mergeCell ref="B38:I38"/>
    <mergeCell ref="A40:A44"/>
    <mergeCell ref="B40:B44"/>
    <mergeCell ref="C40:C44"/>
    <mergeCell ref="D40:D44"/>
    <mergeCell ref="E40:E44"/>
    <mergeCell ref="I40:I44"/>
    <mergeCell ref="A45:A47"/>
    <mergeCell ref="B45:B47"/>
    <mergeCell ref="C45:C47"/>
    <mergeCell ref="D45:D47"/>
    <mergeCell ref="E45:E47"/>
    <mergeCell ref="B17:I17"/>
    <mergeCell ref="A25:C25"/>
    <mergeCell ref="A26:C26"/>
    <mergeCell ref="A27:C27"/>
    <mergeCell ref="A34:C34"/>
    <mergeCell ref="A23:C23"/>
    <mergeCell ref="A24:C24"/>
    <mergeCell ref="F6:I6"/>
    <mergeCell ref="G2:J3"/>
    <mergeCell ref="A14:I14"/>
    <mergeCell ref="B15:I15"/>
    <mergeCell ref="B16:I16"/>
    <mergeCell ref="J23:T23"/>
    <mergeCell ref="A22:C22"/>
    <mergeCell ref="A18:I18"/>
    <mergeCell ref="A19:I19"/>
    <mergeCell ref="A20:C20"/>
    <mergeCell ref="A21:C21"/>
    <mergeCell ref="C63:G63"/>
    <mergeCell ref="A59:B59"/>
    <mergeCell ref="C59:G59"/>
    <mergeCell ref="C60:G60"/>
    <mergeCell ref="A62:B62"/>
    <mergeCell ref="C62:G62"/>
  </mergeCells>
  <pageMargins left="0.98425196850393704" right="0" top="0.39370078740157483" bottom="0.3937007874015748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BreakPreview" zoomScaleSheetLayoutView="100" workbookViewId="0">
      <selection activeCell="A10" sqref="A10:B10"/>
    </sheetView>
  </sheetViews>
  <sheetFormatPr defaultRowHeight="15" x14ac:dyDescent="0.25"/>
  <cols>
    <col min="1" max="1" width="7.28515625" style="62" customWidth="1"/>
    <col min="2" max="2" width="14.140625" style="62" customWidth="1"/>
    <col min="3" max="3" width="43" style="62" customWidth="1"/>
    <col min="4" max="4" width="9.42578125" style="62" hidden="1" customWidth="1"/>
    <col min="5" max="5" width="15.7109375" style="62" customWidth="1"/>
    <col min="6" max="6" width="14.5703125" style="62" customWidth="1"/>
    <col min="7" max="7" width="18.7109375" style="62" customWidth="1"/>
    <col min="8" max="8" width="19.5703125" style="62" bestFit="1" customWidth="1"/>
    <col min="9" max="9" width="12.85546875" style="62" customWidth="1"/>
    <col min="10" max="10" width="10.85546875" style="62" customWidth="1"/>
    <col min="11" max="16384" width="9.140625" style="62"/>
  </cols>
  <sheetData>
    <row r="1" spans="1:12" s="34" customFormat="1" ht="15.75" x14ac:dyDescent="0.25">
      <c r="A1" s="363" t="s">
        <v>142</v>
      </c>
      <c r="B1" s="363"/>
      <c r="C1" s="363"/>
      <c r="D1" s="363"/>
      <c r="E1" s="240"/>
      <c r="F1" s="240"/>
      <c r="G1" s="240"/>
      <c r="H1" s="87"/>
    </row>
    <row r="2" spans="1:12" s="34" customFormat="1" x14ac:dyDescent="0.25">
      <c r="C2" s="241"/>
      <c r="D2" s="241"/>
      <c r="E2" s="241"/>
      <c r="F2" s="241"/>
    </row>
    <row r="3" spans="1:12" s="163" customFormat="1" ht="15.95" customHeight="1" x14ac:dyDescent="0.2">
      <c r="A3" s="365" t="s">
        <v>138</v>
      </c>
      <c r="B3" s="365"/>
      <c r="C3" s="365"/>
      <c r="D3" s="365"/>
      <c r="E3" s="365"/>
      <c r="F3" s="365"/>
      <c r="G3" s="365"/>
      <c r="H3" s="200"/>
      <c r="I3" s="200"/>
      <c r="J3" s="200"/>
      <c r="K3" s="200"/>
      <c r="L3" s="200"/>
    </row>
    <row r="4" spans="1:12" s="163" customFormat="1" ht="14.25" x14ac:dyDescent="0.2">
      <c r="A4" s="365" t="str">
        <f>CONCATENATE("сдачи-приёмки выполненных работ № ХС-21/",cводная!I11)</f>
        <v>сдачи-приёмки выполненных работ № ХС-21/79</v>
      </c>
      <c r="B4" s="365"/>
      <c r="C4" s="365"/>
      <c r="D4" s="365"/>
      <c r="E4" s="365"/>
      <c r="F4" s="365"/>
      <c r="G4" s="365"/>
      <c r="H4" s="200"/>
      <c r="I4" s="200"/>
      <c r="J4" s="200"/>
      <c r="K4" s="200"/>
      <c r="L4" s="200"/>
    </row>
    <row r="5" spans="1:12" s="163" customFormat="1" ht="14.25" x14ac:dyDescent="0.2">
      <c r="A5" s="365" t="s">
        <v>146</v>
      </c>
      <c r="B5" s="365"/>
      <c r="C5" s="365"/>
      <c r="D5" s="365"/>
      <c r="E5" s="365"/>
      <c r="F5" s="365"/>
      <c r="G5" s="365"/>
      <c r="H5" s="200"/>
      <c r="I5" s="200"/>
      <c r="J5" s="200"/>
      <c r="K5" s="200"/>
      <c r="L5" s="200"/>
    </row>
    <row r="6" spans="1:12" s="34" customFormat="1" x14ac:dyDescent="0.25">
      <c r="A6" s="245" t="s">
        <v>70</v>
      </c>
      <c r="B6" s="245"/>
      <c r="C6" s="245"/>
      <c r="D6" s="245"/>
      <c r="E6" s="245"/>
      <c r="F6" s="245"/>
      <c r="G6" s="245"/>
      <c r="H6" s="208"/>
      <c r="I6" s="208"/>
      <c r="J6" s="32"/>
      <c r="K6" s="32"/>
      <c r="L6" s="32"/>
    </row>
    <row r="7" spans="1:12" s="34" customFormat="1" ht="15.75" thickBot="1" x14ac:dyDescent="0.3">
      <c r="A7" s="244"/>
      <c r="B7" s="244"/>
      <c r="C7" s="244"/>
      <c r="D7" s="244"/>
      <c r="E7" s="244"/>
      <c r="F7" s="244"/>
      <c r="G7" s="244"/>
      <c r="H7" s="61"/>
      <c r="I7" s="61"/>
      <c r="J7" s="61"/>
      <c r="K7" s="61"/>
      <c r="L7" s="61"/>
    </row>
    <row r="8" spans="1:12" s="34" customFormat="1" ht="15.75" hidden="1" thickBot="1" x14ac:dyDescent="0.3">
      <c r="A8" s="35"/>
      <c r="B8" s="35"/>
      <c r="C8" s="35"/>
      <c r="D8" s="247"/>
      <c r="E8" s="247"/>
      <c r="F8" s="247"/>
      <c r="G8" s="247"/>
    </row>
    <row r="9" spans="1:12" s="5" customFormat="1" ht="40.5" customHeight="1" x14ac:dyDescent="0.2">
      <c r="A9" s="371" t="str">
        <f>cводная!A15</f>
        <v>Наименование стройки:</v>
      </c>
      <c r="B9" s="372"/>
      <c r="C9" s="373" t="str">
        <f>cводная!C15</f>
        <v>Реконструкция ВЛ-0,4 кВ от КТП-731 до ВЗУ по адресу: г. Москва, пос. Роговское, д. Каменка (инв. № 43313800)</v>
      </c>
      <c r="D9" s="374"/>
      <c r="E9" s="374"/>
      <c r="F9" s="374"/>
      <c r="G9" s="375"/>
      <c r="H9" s="190"/>
      <c r="I9" s="190"/>
    </row>
    <row r="10" spans="1:12" s="5" customFormat="1" ht="12.75" hidden="1" x14ac:dyDescent="0.2">
      <c r="A10" s="371" t="s">
        <v>0</v>
      </c>
      <c r="B10" s="372"/>
      <c r="C10" s="376" t="str">
        <f>cводная!C16</f>
        <v>Строительство ВЛ-6кВ</v>
      </c>
      <c r="D10" s="377"/>
      <c r="E10" s="377"/>
      <c r="F10" s="377"/>
      <c r="G10" s="378"/>
      <c r="H10" s="190"/>
      <c r="I10" s="190"/>
    </row>
    <row r="11" spans="1:12" x14ac:dyDescent="0.25">
      <c r="A11" s="248" t="s">
        <v>62</v>
      </c>
      <c r="B11" s="242" t="s">
        <v>85</v>
      </c>
      <c r="C11" s="242" t="s">
        <v>63</v>
      </c>
      <c r="D11" s="242" t="s">
        <v>64</v>
      </c>
      <c r="E11" s="242" t="s">
        <v>65</v>
      </c>
      <c r="F11" s="242"/>
      <c r="G11" s="243"/>
    </row>
    <row r="12" spans="1:12" ht="30" x14ac:dyDescent="0.25">
      <c r="A12" s="248"/>
      <c r="B12" s="242"/>
      <c r="C12" s="242"/>
      <c r="D12" s="242"/>
      <c r="E12" s="74" t="s">
        <v>73</v>
      </c>
      <c r="F12" s="75" t="s">
        <v>74</v>
      </c>
      <c r="G12" s="191" t="s">
        <v>66</v>
      </c>
    </row>
    <row r="13" spans="1:12" x14ac:dyDescent="0.25">
      <c r="A13" s="192">
        <v>1</v>
      </c>
      <c r="B13" s="63">
        <v>2</v>
      </c>
      <c r="C13" s="63">
        <v>3</v>
      </c>
      <c r="D13" s="63">
        <v>4</v>
      </c>
      <c r="E13" s="63">
        <v>5</v>
      </c>
      <c r="F13" s="64">
        <v>6</v>
      </c>
      <c r="G13" s="193">
        <v>7</v>
      </c>
    </row>
    <row r="14" spans="1:12" x14ac:dyDescent="0.25">
      <c r="A14" s="192">
        <v>1</v>
      </c>
      <c r="B14" s="141" t="s">
        <v>67</v>
      </c>
      <c r="C14" s="65" t="s">
        <v>71</v>
      </c>
      <c r="D14" s="63">
        <v>1</v>
      </c>
      <c r="E14" s="73">
        <f>cводная!E20</f>
        <v>4850.8900000000003</v>
      </c>
      <c r="F14" s="73">
        <f>cводная!F20</f>
        <v>970.18</v>
      </c>
      <c r="G14" s="73">
        <f>cводная!G20</f>
        <v>5821.0700000000006</v>
      </c>
      <c r="H14" s="33"/>
      <c r="I14" s="67"/>
      <c r="J14" s="67"/>
    </row>
    <row r="15" spans="1:12" x14ac:dyDescent="0.25">
      <c r="A15" s="192">
        <v>2</v>
      </c>
      <c r="B15" s="141" t="s">
        <v>67</v>
      </c>
      <c r="C15" s="68" t="s">
        <v>68</v>
      </c>
      <c r="D15" s="63">
        <v>3</v>
      </c>
      <c r="E15" s="73">
        <f>cводная!E21</f>
        <v>16126.674299999999</v>
      </c>
      <c r="F15" s="73">
        <f>cводная!F21</f>
        <v>3225.33</v>
      </c>
      <c r="G15" s="73">
        <f>cводная!G21</f>
        <v>19352</v>
      </c>
    </row>
    <row r="16" spans="1:12" ht="30" x14ac:dyDescent="0.25">
      <c r="A16" s="192">
        <v>3</v>
      </c>
      <c r="B16" s="141" t="s">
        <v>67</v>
      </c>
      <c r="C16" s="68" t="s">
        <v>78</v>
      </c>
      <c r="D16" s="63">
        <v>2</v>
      </c>
      <c r="E16" s="73">
        <f>cводная!E22</f>
        <v>40987.85</v>
      </c>
      <c r="F16" s="73">
        <f>cводная!F22</f>
        <v>8197.57</v>
      </c>
      <c r="G16" s="73">
        <f>cводная!G22</f>
        <v>49185.42</v>
      </c>
      <c r="H16" s="33"/>
      <c r="I16" s="67"/>
      <c r="J16" s="67"/>
    </row>
    <row r="17" spans="1:12" s="213" customFormat="1" thickBot="1" x14ac:dyDescent="0.25">
      <c r="A17" s="368" t="s">
        <v>33</v>
      </c>
      <c r="B17" s="369"/>
      <c r="C17" s="369"/>
      <c r="D17" s="369"/>
      <c r="E17" s="210">
        <f>ROUND(E16+E15+E14,2)</f>
        <v>61965.41</v>
      </c>
      <c r="F17" s="210">
        <f>SUM(F14:F16)</f>
        <v>12393.08</v>
      </c>
      <c r="G17" s="209">
        <f>SUM(G14:G16)</f>
        <v>74358.489999999991</v>
      </c>
      <c r="H17" s="211"/>
      <c r="I17" s="212"/>
      <c r="J17" s="212"/>
    </row>
    <row r="18" spans="1:12" x14ac:dyDescent="0.25">
      <c r="H18" s="33"/>
    </row>
    <row r="19" spans="1:12" s="163" customFormat="1" ht="15.75" customHeight="1" x14ac:dyDescent="0.2">
      <c r="A19" s="364" t="s">
        <v>127</v>
      </c>
      <c r="B19" s="364"/>
      <c r="C19" s="366" t="s">
        <v>128</v>
      </c>
      <c r="D19" s="366"/>
      <c r="E19" s="366"/>
      <c r="F19" s="366"/>
      <c r="G19" s="201" t="s">
        <v>132</v>
      </c>
      <c r="H19" s="201"/>
      <c r="I19" s="201"/>
      <c r="J19" s="201"/>
      <c r="K19" s="201"/>
    </row>
    <row r="20" spans="1:12" s="163" customFormat="1" ht="15" customHeight="1" x14ac:dyDescent="0.2">
      <c r="C20" s="362" t="s">
        <v>119</v>
      </c>
      <c r="D20" s="362"/>
      <c r="E20" s="362"/>
      <c r="F20" s="362"/>
      <c r="H20" s="205"/>
      <c r="I20" s="205"/>
      <c r="J20" s="205"/>
      <c r="K20" s="205"/>
    </row>
    <row r="21" spans="1:12" s="163" customFormat="1" x14ac:dyDescent="0.25">
      <c r="C21" s="162"/>
      <c r="F21" s="173"/>
      <c r="H21" s="202"/>
      <c r="I21" s="202"/>
      <c r="J21" s="206"/>
      <c r="K21" s="206"/>
    </row>
    <row r="22" spans="1:12" s="163" customFormat="1" ht="12.75" x14ac:dyDescent="0.2">
      <c r="A22" s="370" t="s">
        <v>129</v>
      </c>
      <c r="B22" s="370"/>
      <c r="C22" s="367" t="s">
        <v>143</v>
      </c>
      <c r="D22" s="367"/>
      <c r="E22" s="367"/>
      <c r="F22" s="367"/>
      <c r="G22" s="201" t="s">
        <v>130</v>
      </c>
      <c r="H22" s="207"/>
      <c r="I22" s="207"/>
      <c r="J22" s="207"/>
      <c r="K22" s="207"/>
    </row>
    <row r="23" spans="1:12" s="163" customFormat="1" ht="15" customHeight="1" x14ac:dyDescent="0.2">
      <c r="C23" s="362" t="s">
        <v>119</v>
      </c>
      <c r="D23" s="362"/>
      <c r="E23" s="362"/>
      <c r="F23" s="362"/>
      <c r="H23" s="205"/>
      <c r="I23" s="205"/>
      <c r="J23" s="205"/>
      <c r="K23" s="205"/>
    </row>
    <row r="24" spans="1:12" s="163" customFormat="1" x14ac:dyDescent="0.25">
      <c r="C24" s="203"/>
      <c r="E24" s="203"/>
      <c r="F24" s="204"/>
      <c r="H24" s="204"/>
      <c r="I24" s="202"/>
      <c r="J24" s="202"/>
      <c r="K24" s="202"/>
    </row>
    <row r="25" spans="1:12" s="163" customFormat="1" ht="15.75" customHeight="1" x14ac:dyDescent="0.2">
      <c r="A25" s="364" t="s">
        <v>131</v>
      </c>
      <c r="B25" s="364"/>
      <c r="C25" s="366" t="s">
        <v>114</v>
      </c>
      <c r="D25" s="366"/>
      <c r="E25" s="366"/>
      <c r="F25" s="366"/>
      <c r="G25" s="201" t="s">
        <v>133</v>
      </c>
      <c r="H25" s="201"/>
      <c r="I25" s="201"/>
      <c r="J25" s="201"/>
      <c r="K25" s="201"/>
    </row>
    <row r="26" spans="1:12" s="163" customFormat="1" x14ac:dyDescent="0.25">
      <c r="C26" s="362" t="s">
        <v>119</v>
      </c>
      <c r="D26" s="362"/>
      <c r="E26" s="362"/>
      <c r="F26" s="362"/>
      <c r="G26" s="205"/>
      <c r="H26" s="205"/>
      <c r="I26" s="205"/>
      <c r="J26" s="205"/>
      <c r="K26" s="205"/>
      <c r="L26" s="173"/>
    </row>
    <row r="27" spans="1:12" x14ac:dyDescent="0.25">
      <c r="A27" s="140"/>
      <c r="B27" s="121"/>
      <c r="C27" s="113"/>
      <c r="D27" s="121"/>
      <c r="E27" s="114"/>
      <c r="F27" s="114"/>
      <c r="G27" s="122"/>
    </row>
    <row r="28" spans="1:12" x14ac:dyDescent="0.25">
      <c r="A28" s="123"/>
      <c r="B28" s="123"/>
      <c r="C28" s="123"/>
      <c r="D28" s="123"/>
      <c r="E28" s="124"/>
      <c r="F28" s="124"/>
      <c r="G28" s="122"/>
    </row>
  </sheetData>
  <mergeCells count="28">
    <mergeCell ref="C26:F26"/>
    <mergeCell ref="C23:F23"/>
    <mergeCell ref="A5:G5"/>
    <mergeCell ref="A4:G4"/>
    <mergeCell ref="A17:D17"/>
    <mergeCell ref="A19:B19"/>
    <mergeCell ref="A22:B22"/>
    <mergeCell ref="D8:G8"/>
    <mergeCell ref="A9:B9"/>
    <mergeCell ref="C9:G9"/>
    <mergeCell ref="A11:A12"/>
    <mergeCell ref="B11:B12"/>
    <mergeCell ref="C11:C12"/>
    <mergeCell ref="D11:D12"/>
    <mergeCell ref="A10:B10"/>
    <mergeCell ref="C10:G10"/>
    <mergeCell ref="C20:F20"/>
    <mergeCell ref="A1:D1"/>
    <mergeCell ref="A25:B25"/>
    <mergeCell ref="E11:G11"/>
    <mergeCell ref="E1:G1"/>
    <mergeCell ref="C2:F2"/>
    <mergeCell ref="A6:G6"/>
    <mergeCell ref="A7:G7"/>
    <mergeCell ref="A3:G3"/>
    <mergeCell ref="C19:F19"/>
    <mergeCell ref="C22:F22"/>
    <mergeCell ref="C25:F2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cводная</vt:lpstr>
      <vt:lpstr>КПТ</vt:lpstr>
      <vt:lpstr>геодезия</vt:lpstr>
      <vt:lpstr>схема границ</vt:lpstr>
      <vt:lpstr>АКТ</vt:lpstr>
      <vt:lpstr>КПТ!Заголовки_для_печати</vt:lpstr>
      <vt:lpstr>'схема границ'!Заголовки_для_печати</vt:lpstr>
      <vt:lpstr>cводная!Область_печати</vt:lpstr>
      <vt:lpstr>АКТ!Область_печати</vt:lpstr>
      <vt:lpstr>геодезия!Область_печати</vt:lpstr>
      <vt:lpstr>КПТ!Область_печати</vt:lpstr>
      <vt:lpstr>'схема границ'!Область_печати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ALEXANDR</cp:lastModifiedBy>
  <cp:lastPrinted>2022-01-21T13:02:47Z</cp:lastPrinted>
  <dcterms:created xsi:type="dcterms:W3CDTF">2010-03-23T14:12:56Z</dcterms:created>
  <dcterms:modified xsi:type="dcterms:W3CDTF">2023-06-14T13:45:28Z</dcterms:modified>
</cp:coreProperties>
</file>