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mishkina\Desktop\ИП 2023\Реконструкция 2023\"/>
    </mc:Choice>
  </mc:AlternateContent>
  <xr:revisionPtr revIDLastSave="0" documentId="13_ncr:1_{58EAD909-87DC-437A-8A1B-7B7B0074876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Смета по ТСН-2001" sheetId="6" r:id="rId1"/>
    <sheet name="Source" sheetId="1" r:id="rId2"/>
    <sheet name="SourceObSm" sheetId="2" r:id="rId3"/>
    <sheet name="SmtRes" sheetId="3" r:id="rId4"/>
    <sheet name="EtalonRes" sheetId="4" r:id="rId5"/>
    <sheet name="SrcKA" sheetId="5" r:id="rId6"/>
  </sheets>
  <definedNames>
    <definedName name="_xlnm.Print_Titles" localSheetId="0">'Смета по ТСН-2001'!$24:$24</definedName>
    <definedName name="_xlnm.Print_Area" localSheetId="0">'Смета по ТСН-2001'!$A$1:$K$503</definedName>
  </definedNames>
  <calcPr calcId="191029" refMode="R1C1"/>
</workbook>
</file>

<file path=xl/calcChain.xml><?xml version="1.0" encoding="utf-8"?>
<calcChain xmlns="http://schemas.openxmlformats.org/spreadsheetml/2006/main">
  <c r="J17" i="6" l="1"/>
  <c r="H501" i="6" l="1"/>
  <c r="H498" i="6"/>
  <c r="C501" i="6"/>
  <c r="C498" i="6"/>
  <c r="H495" i="6"/>
  <c r="J495" i="6"/>
  <c r="H494" i="6"/>
  <c r="J494" i="6"/>
  <c r="J488" i="6"/>
  <c r="J491" i="6" s="1"/>
  <c r="J492" i="6" s="1"/>
  <c r="J493" i="6" s="1"/>
  <c r="C488" i="6"/>
  <c r="J19" i="6"/>
  <c r="I19" i="6"/>
  <c r="H487" i="6"/>
  <c r="J487" i="6"/>
  <c r="H486" i="6"/>
  <c r="J486" i="6"/>
  <c r="H484" i="6"/>
  <c r="J484" i="6"/>
  <c r="H483" i="6"/>
  <c r="J483" i="6"/>
  <c r="A482" i="6"/>
  <c r="Z479" i="6"/>
  <c r="Y479" i="6"/>
  <c r="X479" i="6"/>
  <c r="I478" i="6"/>
  <c r="AB478" i="6" s="1"/>
  <c r="H478" i="6"/>
  <c r="G478" i="6"/>
  <c r="E478" i="6"/>
  <c r="J477" i="6"/>
  <c r="E477" i="6"/>
  <c r="J476" i="6"/>
  <c r="E476" i="6"/>
  <c r="K475" i="6"/>
  <c r="J475" i="6"/>
  <c r="I475" i="6"/>
  <c r="H475" i="6"/>
  <c r="G475" i="6"/>
  <c r="F475" i="6"/>
  <c r="V474" i="6"/>
  <c r="T474" i="6"/>
  <c r="K477" i="6" s="1"/>
  <c r="R474" i="6"/>
  <c r="K476" i="6" s="1"/>
  <c r="U474" i="6"/>
  <c r="S474" i="6"/>
  <c r="I477" i="6" s="1"/>
  <c r="Q474" i="6"/>
  <c r="I476" i="6" s="1"/>
  <c r="E474" i="6"/>
  <c r="D474" i="6"/>
  <c r="B474" i="6"/>
  <c r="Z472" i="6"/>
  <c r="Y472" i="6"/>
  <c r="X472" i="6"/>
  <c r="I471" i="6"/>
  <c r="AB471" i="6" s="1"/>
  <c r="H471" i="6"/>
  <c r="G471" i="6"/>
  <c r="E471" i="6"/>
  <c r="J470" i="6"/>
  <c r="E470" i="6"/>
  <c r="J469" i="6"/>
  <c r="E469" i="6"/>
  <c r="K468" i="6"/>
  <c r="J468" i="6"/>
  <c r="I468" i="6"/>
  <c r="H468" i="6"/>
  <c r="G468" i="6"/>
  <c r="F468" i="6"/>
  <c r="V467" i="6"/>
  <c r="T467" i="6"/>
  <c r="K470" i="6" s="1"/>
  <c r="R467" i="6"/>
  <c r="K469" i="6" s="1"/>
  <c r="U467" i="6"/>
  <c r="S467" i="6"/>
  <c r="I470" i="6" s="1"/>
  <c r="Q467" i="6"/>
  <c r="I469" i="6" s="1"/>
  <c r="E467" i="6"/>
  <c r="D467" i="6"/>
  <c r="B467" i="6"/>
  <c r="Z465" i="6"/>
  <c r="Y465" i="6"/>
  <c r="X465" i="6"/>
  <c r="I464" i="6"/>
  <c r="AB464" i="6" s="1"/>
  <c r="H464" i="6"/>
  <c r="G464" i="6"/>
  <c r="E464" i="6"/>
  <c r="J463" i="6"/>
  <c r="E463" i="6"/>
  <c r="J462" i="6"/>
  <c r="E462" i="6"/>
  <c r="K461" i="6"/>
  <c r="J461" i="6"/>
  <c r="I461" i="6"/>
  <c r="H461" i="6"/>
  <c r="G461" i="6"/>
  <c r="F461" i="6"/>
  <c r="V460" i="6"/>
  <c r="T460" i="6"/>
  <c r="K463" i="6" s="1"/>
  <c r="R460" i="6"/>
  <c r="K462" i="6" s="1"/>
  <c r="U460" i="6"/>
  <c r="S460" i="6"/>
  <c r="I463" i="6" s="1"/>
  <c r="Q460" i="6"/>
  <c r="I462" i="6" s="1"/>
  <c r="E460" i="6"/>
  <c r="D460" i="6"/>
  <c r="B460" i="6"/>
  <c r="Z458" i="6"/>
  <c r="Y458" i="6"/>
  <c r="X458" i="6"/>
  <c r="I457" i="6"/>
  <c r="AB457" i="6" s="1"/>
  <c r="H457" i="6"/>
  <c r="G457" i="6"/>
  <c r="E457" i="6"/>
  <c r="J456" i="6"/>
  <c r="E456" i="6"/>
  <c r="J455" i="6"/>
  <c r="E455" i="6"/>
  <c r="K454" i="6"/>
  <c r="J454" i="6"/>
  <c r="I454" i="6"/>
  <c r="H454" i="6"/>
  <c r="G454" i="6"/>
  <c r="F454" i="6"/>
  <c r="V453" i="6"/>
  <c r="T453" i="6"/>
  <c r="K456" i="6" s="1"/>
  <c r="R453" i="6"/>
  <c r="K455" i="6" s="1"/>
  <c r="U453" i="6"/>
  <c r="S453" i="6"/>
  <c r="I456" i="6" s="1"/>
  <c r="Q453" i="6"/>
  <c r="I455" i="6" s="1"/>
  <c r="E453" i="6"/>
  <c r="D453" i="6"/>
  <c r="B453" i="6"/>
  <c r="Z451" i="6"/>
  <c r="Y451" i="6"/>
  <c r="X451" i="6"/>
  <c r="I450" i="6"/>
  <c r="AB450" i="6" s="1"/>
  <c r="H450" i="6"/>
  <c r="G450" i="6"/>
  <c r="E450" i="6"/>
  <c r="J449" i="6"/>
  <c r="E449" i="6"/>
  <c r="J448" i="6"/>
  <c r="E448" i="6"/>
  <c r="K447" i="6"/>
  <c r="J447" i="6"/>
  <c r="I447" i="6"/>
  <c r="H447" i="6"/>
  <c r="G447" i="6"/>
  <c r="F447" i="6"/>
  <c r="V446" i="6"/>
  <c r="T446" i="6"/>
  <c r="K449" i="6" s="1"/>
  <c r="R446" i="6"/>
  <c r="K448" i="6" s="1"/>
  <c r="U446" i="6"/>
  <c r="S446" i="6"/>
  <c r="I449" i="6" s="1"/>
  <c r="Q446" i="6"/>
  <c r="I448" i="6" s="1"/>
  <c r="E446" i="6"/>
  <c r="D446" i="6"/>
  <c r="B446" i="6"/>
  <c r="Z444" i="6"/>
  <c r="Y444" i="6"/>
  <c r="X444" i="6"/>
  <c r="I443" i="6"/>
  <c r="AB443" i="6" s="1"/>
  <c r="H443" i="6"/>
  <c r="G443" i="6"/>
  <c r="E443" i="6"/>
  <c r="J442" i="6"/>
  <c r="E442" i="6"/>
  <c r="J441" i="6"/>
  <c r="E441" i="6"/>
  <c r="K440" i="6"/>
  <c r="J440" i="6"/>
  <c r="I440" i="6"/>
  <c r="H440" i="6"/>
  <c r="G440" i="6"/>
  <c r="F440" i="6"/>
  <c r="V439" i="6"/>
  <c r="T439" i="6"/>
  <c r="K442" i="6" s="1"/>
  <c r="R439" i="6"/>
  <c r="K441" i="6" s="1"/>
  <c r="U439" i="6"/>
  <c r="S439" i="6"/>
  <c r="I442" i="6" s="1"/>
  <c r="Q439" i="6"/>
  <c r="I441" i="6" s="1"/>
  <c r="E439" i="6"/>
  <c r="D439" i="6"/>
  <c r="B439" i="6"/>
  <c r="Z437" i="6"/>
  <c r="Y437" i="6"/>
  <c r="X437" i="6"/>
  <c r="I436" i="6"/>
  <c r="AB436" i="6" s="1"/>
  <c r="H436" i="6"/>
  <c r="G436" i="6"/>
  <c r="E436" i="6"/>
  <c r="J435" i="6"/>
  <c r="E435" i="6"/>
  <c r="J434" i="6"/>
  <c r="E434" i="6"/>
  <c r="K433" i="6"/>
  <c r="J433" i="6"/>
  <c r="I433" i="6"/>
  <c r="H433" i="6"/>
  <c r="G433" i="6"/>
  <c r="F433" i="6"/>
  <c r="V432" i="6"/>
  <c r="T432" i="6"/>
  <c r="K435" i="6" s="1"/>
  <c r="R432" i="6"/>
  <c r="K434" i="6" s="1"/>
  <c r="U432" i="6"/>
  <c r="S432" i="6"/>
  <c r="I435" i="6" s="1"/>
  <c r="Q432" i="6"/>
  <c r="I434" i="6" s="1"/>
  <c r="E432" i="6"/>
  <c r="D432" i="6"/>
  <c r="B432" i="6"/>
  <c r="Z430" i="6"/>
  <c r="Y430" i="6"/>
  <c r="X430" i="6"/>
  <c r="I429" i="6"/>
  <c r="AB429" i="6" s="1"/>
  <c r="H429" i="6"/>
  <c r="G429" i="6"/>
  <c r="E429" i="6"/>
  <c r="J428" i="6"/>
  <c r="E428" i="6"/>
  <c r="J427" i="6"/>
  <c r="E427" i="6"/>
  <c r="K426" i="6"/>
  <c r="J426" i="6"/>
  <c r="I426" i="6"/>
  <c r="H426" i="6"/>
  <c r="G426" i="6"/>
  <c r="F426" i="6"/>
  <c r="V425" i="6"/>
  <c r="T425" i="6"/>
  <c r="K428" i="6" s="1"/>
  <c r="R425" i="6"/>
  <c r="K427" i="6" s="1"/>
  <c r="U425" i="6"/>
  <c r="S425" i="6"/>
  <c r="I428" i="6" s="1"/>
  <c r="Q425" i="6"/>
  <c r="I427" i="6" s="1"/>
  <c r="E425" i="6"/>
  <c r="D425" i="6"/>
  <c r="B425" i="6"/>
  <c r="A424" i="6"/>
  <c r="H422" i="6"/>
  <c r="J422" i="6"/>
  <c r="H421" i="6"/>
  <c r="J421" i="6"/>
  <c r="A420" i="6"/>
  <c r="AA417" i="6"/>
  <c r="Z417" i="6"/>
  <c r="Y417" i="6"/>
  <c r="K416" i="6"/>
  <c r="J416" i="6"/>
  <c r="I416" i="6"/>
  <c r="H416" i="6"/>
  <c r="G416" i="6"/>
  <c r="F416" i="6"/>
  <c r="V416" i="6"/>
  <c r="T416" i="6"/>
  <c r="R416" i="6"/>
  <c r="U416" i="6"/>
  <c r="S416" i="6"/>
  <c r="Q416" i="6"/>
  <c r="E416" i="6"/>
  <c r="D416" i="6"/>
  <c r="B416" i="6"/>
  <c r="AA414" i="6"/>
  <c r="Z414" i="6"/>
  <c r="Y414" i="6"/>
  <c r="K413" i="6"/>
  <c r="J413" i="6"/>
  <c r="I413" i="6"/>
  <c r="H413" i="6"/>
  <c r="G413" i="6"/>
  <c r="F413" i="6"/>
  <c r="V413" i="6"/>
  <c r="T413" i="6"/>
  <c r="R413" i="6"/>
  <c r="U413" i="6"/>
  <c r="S413" i="6"/>
  <c r="Q413" i="6"/>
  <c r="E413" i="6"/>
  <c r="D413" i="6"/>
  <c r="B413" i="6"/>
  <c r="A412" i="6"/>
  <c r="H410" i="6"/>
  <c r="J410" i="6"/>
  <c r="H409" i="6"/>
  <c r="J409" i="6"/>
  <c r="A408" i="6"/>
  <c r="AA405" i="6"/>
  <c r="Z405" i="6"/>
  <c r="X405" i="6"/>
  <c r="K404" i="6"/>
  <c r="J404" i="6"/>
  <c r="I404" i="6"/>
  <c r="H404" i="6"/>
  <c r="G404" i="6"/>
  <c r="F404" i="6"/>
  <c r="V404" i="6"/>
  <c r="T404" i="6"/>
  <c r="R404" i="6"/>
  <c r="U404" i="6"/>
  <c r="S404" i="6"/>
  <c r="Q404" i="6"/>
  <c r="E404" i="6"/>
  <c r="D404" i="6"/>
  <c r="B404" i="6"/>
  <c r="AA402" i="6"/>
  <c r="Z402" i="6"/>
  <c r="X402" i="6"/>
  <c r="K401" i="6"/>
  <c r="J401" i="6"/>
  <c r="I401" i="6"/>
  <c r="H401" i="6"/>
  <c r="G401" i="6"/>
  <c r="F401" i="6"/>
  <c r="V401" i="6"/>
  <c r="T401" i="6"/>
  <c r="R401" i="6"/>
  <c r="U401" i="6"/>
  <c r="S401" i="6"/>
  <c r="Q401" i="6"/>
  <c r="E401" i="6"/>
  <c r="D401" i="6"/>
  <c r="B401" i="6"/>
  <c r="AA399" i="6"/>
  <c r="Z399" i="6"/>
  <c r="X399" i="6"/>
  <c r="K398" i="6"/>
  <c r="J398" i="6"/>
  <c r="I398" i="6"/>
  <c r="H398" i="6"/>
  <c r="G398" i="6"/>
  <c r="F398" i="6"/>
  <c r="V398" i="6"/>
  <c r="T398" i="6"/>
  <c r="R398" i="6"/>
  <c r="U398" i="6"/>
  <c r="S398" i="6"/>
  <c r="Q398" i="6"/>
  <c r="E398" i="6"/>
  <c r="D398" i="6"/>
  <c r="B398" i="6"/>
  <c r="AA396" i="6"/>
  <c r="Z396" i="6"/>
  <c r="X396" i="6"/>
  <c r="K395" i="6"/>
  <c r="J395" i="6"/>
  <c r="I395" i="6"/>
  <c r="H395" i="6"/>
  <c r="G395" i="6"/>
  <c r="F395" i="6"/>
  <c r="V395" i="6"/>
  <c r="T395" i="6"/>
  <c r="R395" i="6"/>
  <c r="U395" i="6"/>
  <c r="S395" i="6"/>
  <c r="Q395" i="6"/>
  <c r="E395" i="6"/>
  <c r="D395" i="6"/>
  <c r="B395" i="6"/>
  <c r="AA393" i="6"/>
  <c r="Z393" i="6"/>
  <c r="X393" i="6"/>
  <c r="K392" i="6"/>
  <c r="J392" i="6"/>
  <c r="I392" i="6"/>
  <c r="H392" i="6"/>
  <c r="G392" i="6"/>
  <c r="F392" i="6"/>
  <c r="V392" i="6"/>
  <c r="T392" i="6"/>
  <c r="R392" i="6"/>
  <c r="U392" i="6"/>
  <c r="S392" i="6"/>
  <c r="Q392" i="6"/>
  <c r="E392" i="6"/>
  <c r="D392" i="6"/>
  <c r="B392" i="6"/>
  <c r="AA390" i="6"/>
  <c r="Z390" i="6"/>
  <c r="X390" i="6"/>
  <c r="K389" i="6"/>
  <c r="J389" i="6"/>
  <c r="I389" i="6"/>
  <c r="H389" i="6"/>
  <c r="G389" i="6"/>
  <c r="F389" i="6"/>
  <c r="V389" i="6"/>
  <c r="T389" i="6"/>
  <c r="R389" i="6"/>
  <c r="U389" i="6"/>
  <c r="S389" i="6"/>
  <c r="Q389" i="6"/>
  <c r="E389" i="6"/>
  <c r="D389" i="6"/>
  <c r="B389" i="6"/>
  <c r="AA387" i="6"/>
  <c r="Z387" i="6"/>
  <c r="X387" i="6"/>
  <c r="K386" i="6"/>
  <c r="J386" i="6"/>
  <c r="I386" i="6"/>
  <c r="H386" i="6"/>
  <c r="G386" i="6"/>
  <c r="F386" i="6"/>
  <c r="V386" i="6"/>
  <c r="T386" i="6"/>
  <c r="R386" i="6"/>
  <c r="U386" i="6"/>
  <c r="S386" i="6"/>
  <c r="Q386" i="6"/>
  <c r="E386" i="6"/>
  <c r="D386" i="6"/>
  <c r="B386" i="6"/>
  <c r="AA384" i="6"/>
  <c r="Z384" i="6"/>
  <c r="X384" i="6"/>
  <c r="K383" i="6"/>
  <c r="J383" i="6"/>
  <c r="I383" i="6"/>
  <c r="H383" i="6"/>
  <c r="G383" i="6"/>
  <c r="F383" i="6"/>
  <c r="V383" i="6"/>
  <c r="T383" i="6"/>
  <c r="R383" i="6"/>
  <c r="U383" i="6"/>
  <c r="S383" i="6"/>
  <c r="Q383" i="6"/>
  <c r="E383" i="6"/>
  <c r="D383" i="6"/>
  <c r="B383" i="6"/>
  <c r="AA381" i="6"/>
  <c r="Z381" i="6"/>
  <c r="X381" i="6"/>
  <c r="K380" i="6"/>
  <c r="J380" i="6"/>
  <c r="I380" i="6"/>
  <c r="H380" i="6"/>
  <c r="G380" i="6"/>
  <c r="F380" i="6"/>
  <c r="V380" i="6"/>
  <c r="T380" i="6"/>
  <c r="R380" i="6"/>
  <c r="U380" i="6"/>
  <c r="S380" i="6"/>
  <c r="Q380" i="6"/>
  <c r="E380" i="6"/>
  <c r="D380" i="6"/>
  <c r="B380" i="6"/>
  <c r="AA378" i="6"/>
  <c r="Z378" i="6"/>
  <c r="X378" i="6"/>
  <c r="K377" i="6"/>
  <c r="J377" i="6"/>
  <c r="I377" i="6"/>
  <c r="H377" i="6"/>
  <c r="G377" i="6"/>
  <c r="F377" i="6"/>
  <c r="V377" i="6"/>
  <c r="T377" i="6"/>
  <c r="R377" i="6"/>
  <c r="U377" i="6"/>
  <c r="S377" i="6"/>
  <c r="Q377" i="6"/>
  <c r="E377" i="6"/>
  <c r="D377" i="6"/>
  <c r="B377" i="6"/>
  <c r="AA375" i="6"/>
  <c r="Z375" i="6"/>
  <c r="X375" i="6"/>
  <c r="K374" i="6"/>
  <c r="J374" i="6"/>
  <c r="I374" i="6"/>
  <c r="H374" i="6"/>
  <c r="G374" i="6"/>
  <c r="F374" i="6"/>
  <c r="V374" i="6"/>
  <c r="T374" i="6"/>
  <c r="R374" i="6"/>
  <c r="U374" i="6"/>
  <c r="S374" i="6"/>
  <c r="Q374" i="6"/>
  <c r="E374" i="6"/>
  <c r="D374" i="6"/>
  <c r="B374" i="6"/>
  <c r="AA372" i="6"/>
  <c r="Z372" i="6"/>
  <c r="X372" i="6"/>
  <c r="K371" i="6"/>
  <c r="J371" i="6"/>
  <c r="I371" i="6"/>
  <c r="H371" i="6"/>
  <c r="G371" i="6"/>
  <c r="F371" i="6"/>
  <c r="V371" i="6"/>
  <c r="T371" i="6"/>
  <c r="R371" i="6"/>
  <c r="U371" i="6"/>
  <c r="S371" i="6"/>
  <c r="Q371" i="6"/>
  <c r="E371" i="6"/>
  <c r="D371" i="6"/>
  <c r="B371" i="6"/>
  <c r="AA369" i="6"/>
  <c r="Z369" i="6"/>
  <c r="X369" i="6"/>
  <c r="K368" i="6"/>
  <c r="J368" i="6"/>
  <c r="I368" i="6"/>
  <c r="H368" i="6"/>
  <c r="G368" i="6"/>
  <c r="F368" i="6"/>
  <c r="V368" i="6"/>
  <c r="T368" i="6"/>
  <c r="R368" i="6"/>
  <c r="U368" i="6"/>
  <c r="S368" i="6"/>
  <c r="Q368" i="6"/>
  <c r="E368" i="6"/>
  <c r="D368" i="6"/>
  <c r="B368" i="6"/>
  <c r="AA366" i="6"/>
  <c r="Z366" i="6"/>
  <c r="X366" i="6"/>
  <c r="K365" i="6"/>
  <c r="J365" i="6"/>
  <c r="I365" i="6"/>
  <c r="H365" i="6"/>
  <c r="G365" i="6"/>
  <c r="F365" i="6"/>
  <c r="V365" i="6"/>
  <c r="T365" i="6"/>
  <c r="R365" i="6"/>
  <c r="U365" i="6"/>
  <c r="S365" i="6"/>
  <c r="Q365" i="6"/>
  <c r="E365" i="6"/>
  <c r="D365" i="6"/>
  <c r="B365" i="6"/>
  <c r="AA363" i="6"/>
  <c r="Z363" i="6"/>
  <c r="X363" i="6"/>
  <c r="K362" i="6"/>
  <c r="J362" i="6"/>
  <c r="I362" i="6"/>
  <c r="H362" i="6"/>
  <c r="G362" i="6"/>
  <c r="F362" i="6"/>
  <c r="V362" i="6"/>
  <c r="T362" i="6"/>
  <c r="R362" i="6"/>
  <c r="U362" i="6"/>
  <c r="S362" i="6"/>
  <c r="Q362" i="6"/>
  <c r="E362" i="6"/>
  <c r="D362" i="6"/>
  <c r="B362" i="6"/>
  <c r="AA360" i="6"/>
  <c r="Z360" i="6"/>
  <c r="X360" i="6"/>
  <c r="K359" i="6"/>
  <c r="J359" i="6"/>
  <c r="I359" i="6"/>
  <c r="H359" i="6"/>
  <c r="G359" i="6"/>
  <c r="F359" i="6"/>
  <c r="V359" i="6"/>
  <c r="T359" i="6"/>
  <c r="R359" i="6"/>
  <c r="U359" i="6"/>
  <c r="S359" i="6"/>
  <c r="Q359" i="6"/>
  <c r="E359" i="6"/>
  <c r="D359" i="6"/>
  <c r="B359" i="6"/>
  <c r="AA357" i="6"/>
  <c r="Z357" i="6"/>
  <c r="X357" i="6"/>
  <c r="K356" i="6"/>
  <c r="J356" i="6"/>
  <c r="I356" i="6"/>
  <c r="H356" i="6"/>
  <c r="G356" i="6"/>
  <c r="F356" i="6"/>
  <c r="V356" i="6"/>
  <c r="T356" i="6"/>
  <c r="R356" i="6"/>
  <c r="U356" i="6"/>
  <c r="S356" i="6"/>
  <c r="Q356" i="6"/>
  <c r="E356" i="6"/>
  <c r="D356" i="6"/>
  <c r="B356" i="6"/>
  <c r="AA354" i="6"/>
  <c r="Z354" i="6"/>
  <c r="X354" i="6"/>
  <c r="K353" i="6"/>
  <c r="J353" i="6"/>
  <c r="I353" i="6"/>
  <c r="H353" i="6"/>
  <c r="G353" i="6"/>
  <c r="F353" i="6"/>
  <c r="V353" i="6"/>
  <c r="T353" i="6"/>
  <c r="R353" i="6"/>
  <c r="U353" i="6"/>
  <c r="S353" i="6"/>
  <c r="Q353" i="6"/>
  <c r="E353" i="6"/>
  <c r="D353" i="6"/>
  <c r="B353" i="6"/>
  <c r="AA351" i="6"/>
  <c r="Z351" i="6"/>
  <c r="X351" i="6"/>
  <c r="K350" i="6"/>
  <c r="J350" i="6"/>
  <c r="I350" i="6"/>
  <c r="H350" i="6"/>
  <c r="G350" i="6"/>
  <c r="F350" i="6"/>
  <c r="V350" i="6"/>
  <c r="T350" i="6"/>
  <c r="R350" i="6"/>
  <c r="U350" i="6"/>
  <c r="S350" i="6"/>
  <c r="Q350" i="6"/>
  <c r="E350" i="6"/>
  <c r="D350" i="6"/>
  <c r="B350" i="6"/>
  <c r="AA348" i="6"/>
  <c r="Z348" i="6"/>
  <c r="Y348" i="6"/>
  <c r="K347" i="6"/>
  <c r="J347" i="6"/>
  <c r="I347" i="6"/>
  <c r="H347" i="6"/>
  <c r="G347" i="6"/>
  <c r="F347" i="6"/>
  <c r="V347" i="6"/>
  <c r="T347" i="6"/>
  <c r="R347" i="6"/>
  <c r="U347" i="6"/>
  <c r="S347" i="6"/>
  <c r="Q347" i="6"/>
  <c r="E347" i="6"/>
  <c r="D347" i="6"/>
  <c r="B347" i="6"/>
  <c r="A346" i="6"/>
  <c r="H344" i="6"/>
  <c r="J344" i="6"/>
  <c r="H343" i="6"/>
  <c r="J343" i="6"/>
  <c r="A342" i="6"/>
  <c r="AA339" i="6"/>
  <c r="Z339" i="6"/>
  <c r="X339" i="6"/>
  <c r="I338" i="6"/>
  <c r="AB338" i="6" s="1"/>
  <c r="H338" i="6"/>
  <c r="G338" i="6"/>
  <c r="E338" i="6"/>
  <c r="J337" i="6"/>
  <c r="E337" i="6"/>
  <c r="J336" i="6"/>
  <c r="E336" i="6"/>
  <c r="J335" i="6"/>
  <c r="E335" i="6"/>
  <c r="K334" i="6"/>
  <c r="J334" i="6"/>
  <c r="I334" i="6"/>
  <c r="H334" i="6"/>
  <c r="G334" i="6"/>
  <c r="F334" i="6"/>
  <c r="K333" i="6"/>
  <c r="J333" i="6"/>
  <c r="I333" i="6"/>
  <c r="W333" i="6" s="1"/>
  <c r="H333" i="6"/>
  <c r="G333" i="6"/>
  <c r="F333" i="6"/>
  <c r="K332" i="6"/>
  <c r="J332" i="6"/>
  <c r="I332" i="6"/>
  <c r="H332" i="6"/>
  <c r="G332" i="6"/>
  <c r="F332" i="6"/>
  <c r="K331" i="6"/>
  <c r="J331" i="6"/>
  <c r="I331" i="6"/>
  <c r="H331" i="6"/>
  <c r="G331" i="6"/>
  <c r="F331" i="6"/>
  <c r="V330" i="6"/>
  <c r="K337" i="6" s="1"/>
  <c r="T330" i="6"/>
  <c r="K336" i="6" s="1"/>
  <c r="R330" i="6"/>
  <c r="K335" i="6" s="1"/>
  <c r="U330" i="6"/>
  <c r="I337" i="6" s="1"/>
  <c r="S330" i="6"/>
  <c r="I336" i="6" s="1"/>
  <c r="Q330" i="6"/>
  <c r="I335" i="6" s="1"/>
  <c r="E330" i="6"/>
  <c r="D330" i="6"/>
  <c r="B330" i="6"/>
  <c r="AA328" i="6"/>
  <c r="Z328" i="6"/>
  <c r="X328" i="6"/>
  <c r="I327" i="6"/>
  <c r="AB327" i="6" s="1"/>
  <c r="H327" i="6"/>
  <c r="G327" i="6"/>
  <c r="E327" i="6"/>
  <c r="J326" i="6"/>
  <c r="E326" i="6"/>
  <c r="J325" i="6"/>
  <c r="E325" i="6"/>
  <c r="J324" i="6"/>
  <c r="E324" i="6"/>
  <c r="K323" i="6"/>
  <c r="J323" i="6"/>
  <c r="I323" i="6"/>
  <c r="H323" i="6"/>
  <c r="G323" i="6"/>
  <c r="F323" i="6"/>
  <c r="K322" i="6"/>
  <c r="J322" i="6"/>
  <c r="I322" i="6"/>
  <c r="W322" i="6" s="1"/>
  <c r="H322" i="6"/>
  <c r="G322" i="6"/>
  <c r="F322" i="6"/>
  <c r="K321" i="6"/>
  <c r="J321" i="6"/>
  <c r="I321" i="6"/>
  <c r="H321" i="6"/>
  <c r="G321" i="6"/>
  <c r="F321" i="6"/>
  <c r="K320" i="6"/>
  <c r="J320" i="6"/>
  <c r="I320" i="6"/>
  <c r="H320" i="6"/>
  <c r="G320" i="6"/>
  <c r="F320" i="6"/>
  <c r="V319" i="6"/>
  <c r="K326" i="6" s="1"/>
  <c r="T319" i="6"/>
  <c r="K325" i="6" s="1"/>
  <c r="R319" i="6"/>
  <c r="K324" i="6" s="1"/>
  <c r="U319" i="6"/>
  <c r="I326" i="6" s="1"/>
  <c r="S319" i="6"/>
  <c r="I325" i="6" s="1"/>
  <c r="Q319" i="6"/>
  <c r="I324" i="6" s="1"/>
  <c r="E319" i="6"/>
  <c r="D319" i="6"/>
  <c r="B319" i="6"/>
  <c r="AA317" i="6"/>
  <c r="Z317" i="6"/>
  <c r="X317" i="6"/>
  <c r="I316" i="6"/>
  <c r="AB316" i="6" s="1"/>
  <c r="H316" i="6"/>
  <c r="G316" i="6"/>
  <c r="E316" i="6"/>
  <c r="J315" i="6"/>
  <c r="E315" i="6"/>
  <c r="J314" i="6"/>
  <c r="E314" i="6"/>
  <c r="J313" i="6"/>
  <c r="E313" i="6"/>
  <c r="K312" i="6"/>
  <c r="J312" i="6"/>
  <c r="I312" i="6"/>
  <c r="H312" i="6"/>
  <c r="G312" i="6"/>
  <c r="F312" i="6"/>
  <c r="K311" i="6"/>
  <c r="J311" i="6"/>
  <c r="I311" i="6"/>
  <c r="W311" i="6" s="1"/>
  <c r="H311" i="6"/>
  <c r="G311" i="6"/>
  <c r="F311" i="6"/>
  <c r="K310" i="6"/>
  <c r="J310" i="6"/>
  <c r="I310" i="6"/>
  <c r="H310" i="6"/>
  <c r="G310" i="6"/>
  <c r="F310" i="6"/>
  <c r="K309" i="6"/>
  <c r="J309" i="6"/>
  <c r="I309" i="6"/>
  <c r="H309" i="6"/>
  <c r="G309" i="6"/>
  <c r="F309" i="6"/>
  <c r="V308" i="6"/>
  <c r="K315" i="6" s="1"/>
  <c r="T308" i="6"/>
  <c r="K314" i="6" s="1"/>
  <c r="R308" i="6"/>
  <c r="K313" i="6" s="1"/>
  <c r="U308" i="6"/>
  <c r="I315" i="6" s="1"/>
  <c r="S308" i="6"/>
  <c r="I314" i="6" s="1"/>
  <c r="Q308" i="6"/>
  <c r="I313" i="6" s="1"/>
  <c r="E308" i="6"/>
  <c r="D308" i="6"/>
  <c r="B308" i="6"/>
  <c r="AA306" i="6"/>
  <c r="Z306" i="6"/>
  <c r="X306" i="6"/>
  <c r="I305" i="6"/>
  <c r="AB305" i="6" s="1"/>
  <c r="H305" i="6"/>
  <c r="G305" i="6"/>
  <c r="E305" i="6"/>
  <c r="J304" i="6"/>
  <c r="E304" i="6"/>
  <c r="J303" i="6"/>
  <c r="E303" i="6"/>
  <c r="J302" i="6"/>
  <c r="E302" i="6"/>
  <c r="K301" i="6"/>
  <c r="J301" i="6"/>
  <c r="I301" i="6"/>
  <c r="H301" i="6"/>
  <c r="G301" i="6"/>
  <c r="F301" i="6"/>
  <c r="K300" i="6"/>
  <c r="J300" i="6"/>
  <c r="I300" i="6"/>
  <c r="W300" i="6" s="1"/>
  <c r="H300" i="6"/>
  <c r="G300" i="6"/>
  <c r="F300" i="6"/>
  <c r="K299" i="6"/>
  <c r="J299" i="6"/>
  <c r="I299" i="6"/>
  <c r="H299" i="6"/>
  <c r="G299" i="6"/>
  <c r="F299" i="6"/>
  <c r="K298" i="6"/>
  <c r="J298" i="6"/>
  <c r="I298" i="6"/>
  <c r="H298" i="6"/>
  <c r="G298" i="6"/>
  <c r="F298" i="6"/>
  <c r="V297" i="6"/>
  <c r="K304" i="6" s="1"/>
  <c r="T297" i="6"/>
  <c r="K303" i="6" s="1"/>
  <c r="R297" i="6"/>
  <c r="K302" i="6" s="1"/>
  <c r="U297" i="6"/>
  <c r="I304" i="6" s="1"/>
  <c r="S297" i="6"/>
  <c r="I303" i="6" s="1"/>
  <c r="Q297" i="6"/>
  <c r="I302" i="6" s="1"/>
  <c r="E297" i="6"/>
  <c r="D297" i="6"/>
  <c r="B297" i="6"/>
  <c r="AA295" i="6"/>
  <c r="Z295" i="6"/>
  <c r="X295" i="6"/>
  <c r="I294" i="6"/>
  <c r="AB294" i="6" s="1"/>
  <c r="H294" i="6"/>
  <c r="G294" i="6"/>
  <c r="E294" i="6"/>
  <c r="J293" i="6"/>
  <c r="E293" i="6"/>
  <c r="J292" i="6"/>
  <c r="E292" i="6"/>
  <c r="J291" i="6"/>
  <c r="E291" i="6"/>
  <c r="K290" i="6"/>
  <c r="J290" i="6"/>
  <c r="I290" i="6"/>
  <c r="H290" i="6"/>
  <c r="G290" i="6"/>
  <c r="F290" i="6"/>
  <c r="K289" i="6"/>
  <c r="J289" i="6"/>
  <c r="I289" i="6"/>
  <c r="W289" i="6" s="1"/>
  <c r="H289" i="6"/>
  <c r="G289" i="6"/>
  <c r="F289" i="6"/>
  <c r="K288" i="6"/>
  <c r="J288" i="6"/>
  <c r="I288" i="6"/>
  <c r="H288" i="6"/>
  <c r="G288" i="6"/>
  <c r="F288" i="6"/>
  <c r="K287" i="6"/>
  <c r="J287" i="6"/>
  <c r="I287" i="6"/>
  <c r="H287" i="6"/>
  <c r="G287" i="6"/>
  <c r="F287" i="6"/>
  <c r="V286" i="6"/>
  <c r="K293" i="6" s="1"/>
  <c r="T286" i="6"/>
  <c r="K292" i="6" s="1"/>
  <c r="R286" i="6"/>
  <c r="K291" i="6" s="1"/>
  <c r="U286" i="6"/>
  <c r="I293" i="6" s="1"/>
  <c r="S286" i="6"/>
  <c r="I292" i="6" s="1"/>
  <c r="Q286" i="6"/>
  <c r="I291" i="6" s="1"/>
  <c r="E286" i="6"/>
  <c r="D286" i="6"/>
  <c r="B286" i="6"/>
  <c r="AA284" i="6"/>
  <c r="Z284" i="6"/>
  <c r="Y284" i="6"/>
  <c r="I283" i="6"/>
  <c r="AB283" i="6" s="1"/>
  <c r="H283" i="6"/>
  <c r="G283" i="6"/>
  <c r="E283" i="6"/>
  <c r="J282" i="6"/>
  <c r="E282" i="6"/>
  <c r="J281" i="6"/>
  <c r="E281" i="6"/>
  <c r="J280" i="6"/>
  <c r="E280" i="6"/>
  <c r="K279" i="6"/>
  <c r="J279" i="6"/>
  <c r="I279" i="6"/>
  <c r="W279" i="6" s="1"/>
  <c r="H279" i="6"/>
  <c r="G279" i="6"/>
  <c r="F279" i="6"/>
  <c r="K278" i="6"/>
  <c r="J278" i="6"/>
  <c r="I278" i="6"/>
  <c r="H278" i="6"/>
  <c r="G278" i="6"/>
  <c r="F278" i="6"/>
  <c r="K277" i="6"/>
  <c r="J277" i="6"/>
  <c r="I277" i="6"/>
  <c r="H277" i="6"/>
  <c r="G277" i="6"/>
  <c r="F277" i="6"/>
  <c r="V276" i="6"/>
  <c r="K282" i="6" s="1"/>
  <c r="T276" i="6"/>
  <c r="K281" i="6" s="1"/>
  <c r="R276" i="6"/>
  <c r="K280" i="6" s="1"/>
  <c r="U276" i="6"/>
  <c r="I282" i="6" s="1"/>
  <c r="S276" i="6"/>
  <c r="I281" i="6" s="1"/>
  <c r="Q276" i="6"/>
  <c r="I280" i="6" s="1"/>
  <c r="E276" i="6"/>
  <c r="D276" i="6"/>
  <c r="B276" i="6"/>
  <c r="AA274" i="6"/>
  <c r="Z274" i="6"/>
  <c r="X274" i="6"/>
  <c r="I273" i="6"/>
  <c r="AB273" i="6" s="1"/>
  <c r="H273" i="6"/>
  <c r="G273" i="6"/>
  <c r="E273" i="6"/>
  <c r="J272" i="6"/>
  <c r="E272" i="6"/>
  <c r="J271" i="6"/>
  <c r="E271" i="6"/>
  <c r="J270" i="6"/>
  <c r="E270" i="6"/>
  <c r="K269" i="6"/>
  <c r="J269" i="6"/>
  <c r="I269" i="6"/>
  <c r="H269" i="6"/>
  <c r="G269" i="6"/>
  <c r="F269" i="6"/>
  <c r="K268" i="6"/>
  <c r="J268" i="6"/>
  <c r="I268" i="6"/>
  <c r="W268" i="6" s="1"/>
  <c r="H268" i="6"/>
  <c r="G268" i="6"/>
  <c r="F268" i="6"/>
  <c r="K267" i="6"/>
  <c r="J267" i="6"/>
  <c r="I267" i="6"/>
  <c r="H267" i="6"/>
  <c r="G267" i="6"/>
  <c r="F267" i="6"/>
  <c r="K266" i="6"/>
  <c r="J266" i="6"/>
  <c r="I266" i="6"/>
  <c r="H266" i="6"/>
  <c r="G266" i="6"/>
  <c r="F266" i="6"/>
  <c r="V265" i="6"/>
  <c r="K272" i="6" s="1"/>
  <c r="T265" i="6"/>
  <c r="K271" i="6" s="1"/>
  <c r="R265" i="6"/>
  <c r="K270" i="6" s="1"/>
  <c r="U265" i="6"/>
  <c r="I272" i="6" s="1"/>
  <c r="S265" i="6"/>
  <c r="I271" i="6" s="1"/>
  <c r="Q265" i="6"/>
  <c r="I270" i="6" s="1"/>
  <c r="E265" i="6"/>
  <c r="D265" i="6"/>
  <c r="B265" i="6"/>
  <c r="AA263" i="6"/>
  <c r="Z263" i="6"/>
  <c r="X263" i="6"/>
  <c r="I262" i="6"/>
  <c r="AB262" i="6" s="1"/>
  <c r="H262" i="6"/>
  <c r="G262" i="6"/>
  <c r="E262" i="6"/>
  <c r="J261" i="6"/>
  <c r="E261" i="6"/>
  <c r="J260" i="6"/>
  <c r="E260" i="6"/>
  <c r="J259" i="6"/>
  <c r="E259" i="6"/>
  <c r="K258" i="6"/>
  <c r="J258" i="6"/>
  <c r="I258" i="6"/>
  <c r="H258" i="6"/>
  <c r="G258" i="6"/>
  <c r="F258" i="6"/>
  <c r="K257" i="6"/>
  <c r="J257" i="6"/>
  <c r="I257" i="6"/>
  <c r="W257" i="6" s="1"/>
  <c r="H257" i="6"/>
  <c r="G257" i="6"/>
  <c r="F257" i="6"/>
  <c r="K256" i="6"/>
  <c r="J256" i="6"/>
  <c r="I256" i="6"/>
  <c r="H256" i="6"/>
  <c r="G256" i="6"/>
  <c r="F256" i="6"/>
  <c r="K255" i="6"/>
  <c r="J255" i="6"/>
  <c r="I255" i="6"/>
  <c r="H255" i="6"/>
  <c r="G255" i="6"/>
  <c r="F255" i="6"/>
  <c r="V254" i="6"/>
  <c r="K261" i="6" s="1"/>
  <c r="T254" i="6"/>
  <c r="K260" i="6" s="1"/>
  <c r="R254" i="6"/>
  <c r="K259" i="6" s="1"/>
  <c r="U254" i="6"/>
  <c r="I261" i="6" s="1"/>
  <c r="S254" i="6"/>
  <c r="I260" i="6" s="1"/>
  <c r="Q254" i="6"/>
  <c r="I259" i="6" s="1"/>
  <c r="E254" i="6"/>
  <c r="D254" i="6"/>
  <c r="B254" i="6"/>
  <c r="AA252" i="6"/>
  <c r="Z252" i="6"/>
  <c r="X252" i="6"/>
  <c r="I251" i="6"/>
  <c r="AB251" i="6" s="1"/>
  <c r="H251" i="6"/>
  <c r="G251" i="6"/>
  <c r="E251" i="6"/>
  <c r="J250" i="6"/>
  <c r="E250" i="6"/>
  <c r="J249" i="6"/>
  <c r="E249" i="6"/>
  <c r="J248" i="6"/>
  <c r="E248" i="6"/>
  <c r="K247" i="6"/>
  <c r="J247" i="6"/>
  <c r="I247" i="6"/>
  <c r="W247" i="6" s="1"/>
  <c r="H247" i="6"/>
  <c r="G247" i="6"/>
  <c r="F247" i="6"/>
  <c r="K246" i="6"/>
  <c r="J246" i="6"/>
  <c r="I246" i="6"/>
  <c r="H246" i="6"/>
  <c r="G246" i="6"/>
  <c r="F246" i="6"/>
  <c r="K245" i="6"/>
  <c r="J245" i="6"/>
  <c r="I245" i="6"/>
  <c r="H245" i="6"/>
  <c r="G245" i="6"/>
  <c r="F245" i="6"/>
  <c r="V244" i="6"/>
  <c r="K250" i="6" s="1"/>
  <c r="T244" i="6"/>
  <c r="K249" i="6" s="1"/>
  <c r="R244" i="6"/>
  <c r="K248" i="6" s="1"/>
  <c r="U244" i="6"/>
  <c r="I250" i="6" s="1"/>
  <c r="S244" i="6"/>
  <c r="I249" i="6" s="1"/>
  <c r="Q244" i="6"/>
  <c r="I248" i="6" s="1"/>
  <c r="E244" i="6"/>
  <c r="D244" i="6"/>
  <c r="B244" i="6"/>
  <c r="AA242" i="6"/>
  <c r="Z242" i="6"/>
  <c r="X242" i="6"/>
  <c r="I241" i="6"/>
  <c r="AB241" i="6" s="1"/>
  <c r="H241" i="6"/>
  <c r="G241" i="6"/>
  <c r="E241" i="6"/>
  <c r="J240" i="6"/>
  <c r="E240" i="6"/>
  <c r="J239" i="6"/>
  <c r="E239" i="6"/>
  <c r="J238" i="6"/>
  <c r="E238" i="6"/>
  <c r="K237" i="6"/>
  <c r="J237" i="6"/>
  <c r="I237" i="6"/>
  <c r="H237" i="6"/>
  <c r="G237" i="6"/>
  <c r="F237" i="6"/>
  <c r="K236" i="6"/>
  <c r="J236" i="6"/>
  <c r="I236" i="6"/>
  <c r="W236" i="6" s="1"/>
  <c r="H236" i="6"/>
  <c r="G236" i="6"/>
  <c r="F236" i="6"/>
  <c r="K235" i="6"/>
  <c r="J235" i="6"/>
  <c r="I235" i="6"/>
  <c r="H235" i="6"/>
  <c r="G235" i="6"/>
  <c r="F235" i="6"/>
  <c r="K234" i="6"/>
  <c r="J234" i="6"/>
  <c r="I234" i="6"/>
  <c r="H234" i="6"/>
  <c r="G234" i="6"/>
  <c r="F234" i="6"/>
  <c r="V233" i="6"/>
  <c r="K240" i="6" s="1"/>
  <c r="T233" i="6"/>
  <c r="K239" i="6" s="1"/>
  <c r="R233" i="6"/>
  <c r="K238" i="6" s="1"/>
  <c r="U233" i="6"/>
  <c r="I240" i="6" s="1"/>
  <c r="S233" i="6"/>
  <c r="I239" i="6" s="1"/>
  <c r="Q233" i="6"/>
  <c r="I238" i="6" s="1"/>
  <c r="E233" i="6"/>
  <c r="D233" i="6"/>
  <c r="B233" i="6"/>
  <c r="AA231" i="6"/>
  <c r="Z231" i="6"/>
  <c r="X231" i="6"/>
  <c r="I230" i="6"/>
  <c r="AB230" i="6" s="1"/>
  <c r="H230" i="6"/>
  <c r="G230" i="6"/>
  <c r="E230" i="6"/>
  <c r="J229" i="6"/>
  <c r="E229" i="6"/>
  <c r="J228" i="6"/>
  <c r="E228" i="6"/>
  <c r="J227" i="6"/>
  <c r="E227" i="6"/>
  <c r="K226" i="6"/>
  <c r="J226" i="6"/>
  <c r="I226" i="6"/>
  <c r="H226" i="6"/>
  <c r="G226" i="6"/>
  <c r="F226" i="6"/>
  <c r="K225" i="6"/>
  <c r="J225" i="6"/>
  <c r="I225" i="6"/>
  <c r="W225" i="6" s="1"/>
  <c r="H225" i="6"/>
  <c r="G225" i="6"/>
  <c r="F225" i="6"/>
  <c r="K224" i="6"/>
  <c r="J224" i="6"/>
  <c r="I224" i="6"/>
  <c r="H224" i="6"/>
  <c r="G224" i="6"/>
  <c r="F224" i="6"/>
  <c r="K223" i="6"/>
  <c r="J223" i="6"/>
  <c r="I223" i="6"/>
  <c r="H223" i="6"/>
  <c r="G223" i="6"/>
  <c r="F223" i="6"/>
  <c r="V222" i="6"/>
  <c r="K229" i="6" s="1"/>
  <c r="T222" i="6"/>
  <c r="K228" i="6" s="1"/>
  <c r="R222" i="6"/>
  <c r="K227" i="6" s="1"/>
  <c r="U222" i="6"/>
  <c r="I229" i="6" s="1"/>
  <c r="S222" i="6"/>
  <c r="I228" i="6" s="1"/>
  <c r="Q222" i="6"/>
  <c r="I227" i="6" s="1"/>
  <c r="E222" i="6"/>
  <c r="D222" i="6"/>
  <c r="B222" i="6"/>
  <c r="AA220" i="6"/>
  <c r="Z220" i="6"/>
  <c r="Y220" i="6"/>
  <c r="I219" i="6"/>
  <c r="AB219" i="6" s="1"/>
  <c r="H219" i="6"/>
  <c r="G219" i="6"/>
  <c r="E219" i="6"/>
  <c r="J218" i="6"/>
  <c r="E218" i="6"/>
  <c r="J217" i="6"/>
  <c r="E217" i="6"/>
  <c r="J216" i="6"/>
  <c r="E216" i="6"/>
  <c r="K215" i="6"/>
  <c r="J215" i="6"/>
  <c r="I215" i="6"/>
  <c r="H215" i="6"/>
  <c r="G215" i="6"/>
  <c r="F215" i="6"/>
  <c r="K214" i="6"/>
  <c r="J214" i="6"/>
  <c r="I214" i="6"/>
  <c r="W214" i="6" s="1"/>
  <c r="H214" i="6"/>
  <c r="G214" i="6"/>
  <c r="F214" i="6"/>
  <c r="K213" i="6"/>
  <c r="J213" i="6"/>
  <c r="I213" i="6"/>
  <c r="H213" i="6"/>
  <c r="G213" i="6"/>
  <c r="F213" i="6"/>
  <c r="K212" i="6"/>
  <c r="J212" i="6"/>
  <c r="I212" i="6"/>
  <c r="H212" i="6"/>
  <c r="G212" i="6"/>
  <c r="F212" i="6"/>
  <c r="V211" i="6"/>
  <c r="K218" i="6" s="1"/>
  <c r="T211" i="6"/>
  <c r="K217" i="6" s="1"/>
  <c r="R211" i="6"/>
  <c r="K216" i="6" s="1"/>
  <c r="U211" i="6"/>
  <c r="I218" i="6" s="1"/>
  <c r="S211" i="6"/>
  <c r="I217" i="6" s="1"/>
  <c r="Q211" i="6"/>
  <c r="I216" i="6" s="1"/>
  <c r="E211" i="6"/>
  <c r="D211" i="6"/>
  <c r="B211" i="6"/>
  <c r="AA209" i="6"/>
  <c r="Z209" i="6"/>
  <c r="Y209" i="6"/>
  <c r="I208" i="6"/>
  <c r="AB208" i="6" s="1"/>
  <c r="H208" i="6"/>
  <c r="G208" i="6"/>
  <c r="E208" i="6"/>
  <c r="J207" i="6"/>
  <c r="E207" i="6"/>
  <c r="J206" i="6"/>
  <c r="E206" i="6"/>
  <c r="J205" i="6"/>
  <c r="E205" i="6"/>
  <c r="K204" i="6"/>
  <c r="J204" i="6"/>
  <c r="I204" i="6"/>
  <c r="H204" i="6"/>
  <c r="G204" i="6"/>
  <c r="F204" i="6"/>
  <c r="K203" i="6"/>
  <c r="J203" i="6"/>
  <c r="I203" i="6"/>
  <c r="W203" i="6" s="1"/>
  <c r="H203" i="6"/>
  <c r="G203" i="6"/>
  <c r="F203" i="6"/>
  <c r="K202" i="6"/>
  <c r="J202" i="6"/>
  <c r="I202" i="6"/>
  <c r="H202" i="6"/>
  <c r="G202" i="6"/>
  <c r="F202" i="6"/>
  <c r="K201" i="6"/>
  <c r="J201" i="6"/>
  <c r="I201" i="6"/>
  <c r="H201" i="6"/>
  <c r="G201" i="6"/>
  <c r="F201" i="6"/>
  <c r="V200" i="6"/>
  <c r="K207" i="6" s="1"/>
  <c r="T200" i="6"/>
  <c r="K206" i="6" s="1"/>
  <c r="R200" i="6"/>
  <c r="K205" i="6" s="1"/>
  <c r="U200" i="6"/>
  <c r="I207" i="6" s="1"/>
  <c r="S200" i="6"/>
  <c r="I206" i="6" s="1"/>
  <c r="Q200" i="6"/>
  <c r="I205" i="6" s="1"/>
  <c r="E200" i="6"/>
  <c r="D200" i="6"/>
  <c r="B200" i="6"/>
  <c r="AA198" i="6"/>
  <c r="Z198" i="6"/>
  <c r="X198" i="6"/>
  <c r="I197" i="6"/>
  <c r="AB197" i="6" s="1"/>
  <c r="H197" i="6"/>
  <c r="G197" i="6"/>
  <c r="E197" i="6"/>
  <c r="J196" i="6"/>
  <c r="E196" i="6"/>
  <c r="J195" i="6"/>
  <c r="E195" i="6"/>
  <c r="J194" i="6"/>
  <c r="E194" i="6"/>
  <c r="K193" i="6"/>
  <c r="J193" i="6"/>
  <c r="I193" i="6"/>
  <c r="W193" i="6" s="1"/>
  <c r="H193" i="6"/>
  <c r="G193" i="6"/>
  <c r="F193" i="6"/>
  <c r="K192" i="6"/>
  <c r="J192" i="6"/>
  <c r="I192" i="6"/>
  <c r="H192" i="6"/>
  <c r="G192" i="6"/>
  <c r="F192" i="6"/>
  <c r="K191" i="6"/>
  <c r="J191" i="6"/>
  <c r="I191" i="6"/>
  <c r="H191" i="6"/>
  <c r="G191" i="6"/>
  <c r="F191" i="6"/>
  <c r="V190" i="6"/>
  <c r="K196" i="6" s="1"/>
  <c r="T190" i="6"/>
  <c r="K195" i="6" s="1"/>
  <c r="R190" i="6"/>
  <c r="K194" i="6" s="1"/>
  <c r="U190" i="6"/>
  <c r="I196" i="6" s="1"/>
  <c r="S190" i="6"/>
  <c r="I195" i="6" s="1"/>
  <c r="Q190" i="6"/>
  <c r="I194" i="6" s="1"/>
  <c r="E190" i="6"/>
  <c r="D190" i="6"/>
  <c r="B190" i="6"/>
  <c r="AA188" i="6"/>
  <c r="Z188" i="6"/>
  <c r="X188" i="6"/>
  <c r="I187" i="6"/>
  <c r="AB187" i="6" s="1"/>
  <c r="H187" i="6"/>
  <c r="G187" i="6"/>
  <c r="E187" i="6"/>
  <c r="J186" i="6"/>
  <c r="E186" i="6"/>
  <c r="J185" i="6"/>
  <c r="E185" i="6"/>
  <c r="J184" i="6"/>
  <c r="E184" i="6"/>
  <c r="K183" i="6"/>
  <c r="J183" i="6"/>
  <c r="I183" i="6"/>
  <c r="W183" i="6" s="1"/>
  <c r="H183" i="6"/>
  <c r="G183" i="6"/>
  <c r="F183" i="6"/>
  <c r="K182" i="6"/>
  <c r="J182" i="6"/>
  <c r="I182" i="6"/>
  <c r="H182" i="6"/>
  <c r="G182" i="6"/>
  <c r="F182" i="6"/>
  <c r="K181" i="6"/>
  <c r="J181" i="6"/>
  <c r="I181" i="6"/>
  <c r="H181" i="6"/>
  <c r="G181" i="6"/>
  <c r="F181" i="6"/>
  <c r="V180" i="6"/>
  <c r="K186" i="6" s="1"/>
  <c r="T180" i="6"/>
  <c r="K185" i="6" s="1"/>
  <c r="R180" i="6"/>
  <c r="K184" i="6" s="1"/>
  <c r="U180" i="6"/>
  <c r="I186" i="6" s="1"/>
  <c r="S180" i="6"/>
  <c r="I185" i="6" s="1"/>
  <c r="Q180" i="6"/>
  <c r="I184" i="6" s="1"/>
  <c r="E180" i="6"/>
  <c r="D180" i="6"/>
  <c r="B180" i="6"/>
  <c r="AA178" i="6"/>
  <c r="Z178" i="6"/>
  <c r="Y178" i="6"/>
  <c r="I177" i="6"/>
  <c r="AB177" i="6" s="1"/>
  <c r="H177" i="6"/>
  <c r="G177" i="6"/>
  <c r="E177" i="6"/>
  <c r="J176" i="6"/>
  <c r="E176" i="6"/>
  <c r="J175" i="6"/>
  <c r="E175" i="6"/>
  <c r="J174" i="6"/>
  <c r="E174" i="6"/>
  <c r="K173" i="6"/>
  <c r="J173" i="6"/>
  <c r="I173" i="6"/>
  <c r="H173" i="6"/>
  <c r="G173" i="6"/>
  <c r="F173" i="6"/>
  <c r="K172" i="6"/>
  <c r="J172" i="6"/>
  <c r="I172" i="6"/>
  <c r="W172" i="6" s="1"/>
  <c r="H172" i="6"/>
  <c r="G172" i="6"/>
  <c r="F172" i="6"/>
  <c r="K171" i="6"/>
  <c r="J171" i="6"/>
  <c r="I171" i="6"/>
  <c r="H171" i="6"/>
  <c r="G171" i="6"/>
  <c r="F171" i="6"/>
  <c r="K170" i="6"/>
  <c r="J170" i="6"/>
  <c r="I170" i="6"/>
  <c r="H170" i="6"/>
  <c r="G170" i="6"/>
  <c r="F170" i="6"/>
  <c r="V169" i="6"/>
  <c r="K176" i="6" s="1"/>
  <c r="T169" i="6"/>
  <c r="K175" i="6" s="1"/>
  <c r="R169" i="6"/>
  <c r="K174" i="6" s="1"/>
  <c r="U169" i="6"/>
  <c r="I176" i="6" s="1"/>
  <c r="S169" i="6"/>
  <c r="I175" i="6" s="1"/>
  <c r="Q169" i="6"/>
  <c r="I174" i="6" s="1"/>
  <c r="E169" i="6"/>
  <c r="D169" i="6"/>
  <c r="B169" i="6"/>
  <c r="AA167" i="6"/>
  <c r="Z167" i="6"/>
  <c r="Y167" i="6"/>
  <c r="J166" i="6"/>
  <c r="E166" i="6"/>
  <c r="K165" i="6"/>
  <c r="J165" i="6"/>
  <c r="I165" i="6"/>
  <c r="W165" i="6" s="1"/>
  <c r="H165" i="6"/>
  <c r="G165" i="6"/>
  <c r="F165" i="6"/>
  <c r="K164" i="6"/>
  <c r="J164" i="6"/>
  <c r="I164" i="6"/>
  <c r="H164" i="6"/>
  <c r="G164" i="6"/>
  <c r="F164" i="6"/>
  <c r="V163" i="6"/>
  <c r="K166" i="6" s="1"/>
  <c r="T163" i="6"/>
  <c r="R163" i="6"/>
  <c r="U163" i="6"/>
  <c r="I166" i="6" s="1"/>
  <c r="S163" i="6"/>
  <c r="Q163" i="6"/>
  <c r="E163" i="6"/>
  <c r="D163" i="6"/>
  <c r="B163" i="6"/>
  <c r="A162" i="6"/>
  <c r="H160" i="6"/>
  <c r="J160" i="6"/>
  <c r="H159" i="6"/>
  <c r="J159" i="6"/>
  <c r="A158" i="6"/>
  <c r="AA155" i="6"/>
  <c r="Z155" i="6"/>
  <c r="X155" i="6"/>
  <c r="I154" i="6"/>
  <c r="AB154" i="6" s="1"/>
  <c r="H154" i="6"/>
  <c r="G154" i="6"/>
  <c r="E154" i="6"/>
  <c r="J153" i="6"/>
  <c r="E153" i="6"/>
  <c r="J152" i="6"/>
  <c r="E152" i="6"/>
  <c r="J151" i="6"/>
  <c r="E151" i="6"/>
  <c r="K150" i="6"/>
  <c r="J150" i="6"/>
  <c r="I150" i="6"/>
  <c r="W150" i="6" s="1"/>
  <c r="H150" i="6"/>
  <c r="G150" i="6"/>
  <c r="F150" i="6"/>
  <c r="K149" i="6"/>
  <c r="J149" i="6"/>
  <c r="I149" i="6"/>
  <c r="H149" i="6"/>
  <c r="G149" i="6"/>
  <c r="F149" i="6"/>
  <c r="K148" i="6"/>
  <c r="J148" i="6"/>
  <c r="I148" i="6"/>
  <c r="H148" i="6"/>
  <c r="G148" i="6"/>
  <c r="F148" i="6"/>
  <c r="V147" i="6"/>
  <c r="K153" i="6" s="1"/>
  <c r="T147" i="6"/>
  <c r="K152" i="6" s="1"/>
  <c r="R147" i="6"/>
  <c r="K151" i="6" s="1"/>
  <c r="U147" i="6"/>
  <c r="I153" i="6" s="1"/>
  <c r="S147" i="6"/>
  <c r="I152" i="6" s="1"/>
  <c r="Q147" i="6"/>
  <c r="I151" i="6" s="1"/>
  <c r="E147" i="6"/>
  <c r="D147" i="6"/>
  <c r="AA145" i="6"/>
  <c r="Z145" i="6"/>
  <c r="X145" i="6"/>
  <c r="I144" i="6"/>
  <c r="AB144" i="6" s="1"/>
  <c r="H144" i="6"/>
  <c r="G144" i="6"/>
  <c r="E144" i="6"/>
  <c r="J143" i="6"/>
  <c r="E143" i="6"/>
  <c r="J142" i="6"/>
  <c r="E142" i="6"/>
  <c r="J141" i="6"/>
  <c r="E141" i="6"/>
  <c r="K140" i="6"/>
  <c r="J140" i="6"/>
  <c r="I140" i="6"/>
  <c r="W140" i="6" s="1"/>
  <c r="H140" i="6"/>
  <c r="G140" i="6"/>
  <c r="F140" i="6"/>
  <c r="K139" i="6"/>
  <c r="J139" i="6"/>
  <c r="I139" i="6"/>
  <c r="H139" i="6"/>
  <c r="G139" i="6"/>
  <c r="F139" i="6"/>
  <c r="K138" i="6"/>
  <c r="J138" i="6"/>
  <c r="I138" i="6"/>
  <c r="H138" i="6"/>
  <c r="G138" i="6"/>
  <c r="F138" i="6"/>
  <c r="V137" i="6"/>
  <c r="K143" i="6" s="1"/>
  <c r="T137" i="6"/>
  <c r="K142" i="6" s="1"/>
  <c r="R137" i="6"/>
  <c r="K141" i="6" s="1"/>
  <c r="U137" i="6"/>
  <c r="I143" i="6" s="1"/>
  <c r="S137" i="6"/>
  <c r="I142" i="6" s="1"/>
  <c r="Q137" i="6"/>
  <c r="I141" i="6" s="1"/>
  <c r="E137" i="6"/>
  <c r="D137" i="6"/>
  <c r="AA135" i="6"/>
  <c r="Z135" i="6"/>
  <c r="X135" i="6"/>
  <c r="I134" i="6"/>
  <c r="AB134" i="6" s="1"/>
  <c r="H134" i="6"/>
  <c r="G134" i="6"/>
  <c r="E134" i="6"/>
  <c r="J133" i="6"/>
  <c r="E133" i="6"/>
  <c r="J132" i="6"/>
  <c r="E132" i="6"/>
  <c r="J131" i="6"/>
  <c r="E131" i="6"/>
  <c r="K130" i="6"/>
  <c r="J130" i="6"/>
  <c r="I130" i="6"/>
  <c r="W130" i="6" s="1"/>
  <c r="H130" i="6"/>
  <c r="G130" i="6"/>
  <c r="F130" i="6"/>
  <c r="K129" i="6"/>
  <c r="J129" i="6"/>
  <c r="I129" i="6"/>
  <c r="H129" i="6"/>
  <c r="G129" i="6"/>
  <c r="F129" i="6"/>
  <c r="K128" i="6"/>
  <c r="J128" i="6"/>
  <c r="I128" i="6"/>
  <c r="H128" i="6"/>
  <c r="G128" i="6"/>
  <c r="F128" i="6"/>
  <c r="V127" i="6"/>
  <c r="K133" i="6" s="1"/>
  <c r="T127" i="6"/>
  <c r="K132" i="6" s="1"/>
  <c r="R127" i="6"/>
  <c r="K131" i="6" s="1"/>
  <c r="U127" i="6"/>
  <c r="I133" i="6" s="1"/>
  <c r="S127" i="6"/>
  <c r="I132" i="6" s="1"/>
  <c r="Q127" i="6"/>
  <c r="I131" i="6" s="1"/>
  <c r="E127" i="6"/>
  <c r="D127" i="6"/>
  <c r="AA125" i="6"/>
  <c r="Z125" i="6"/>
  <c r="X125" i="6"/>
  <c r="I124" i="6"/>
  <c r="AB124" i="6" s="1"/>
  <c r="H124" i="6"/>
  <c r="G124" i="6"/>
  <c r="E124" i="6"/>
  <c r="J123" i="6"/>
  <c r="E123" i="6"/>
  <c r="J122" i="6"/>
  <c r="E122" i="6"/>
  <c r="J121" i="6"/>
  <c r="E121" i="6"/>
  <c r="K120" i="6"/>
  <c r="J120" i="6"/>
  <c r="I120" i="6"/>
  <c r="W120" i="6" s="1"/>
  <c r="H120" i="6"/>
  <c r="G120" i="6"/>
  <c r="F120" i="6"/>
  <c r="K119" i="6"/>
  <c r="J119" i="6"/>
  <c r="I119" i="6"/>
  <c r="H119" i="6"/>
  <c r="G119" i="6"/>
  <c r="F119" i="6"/>
  <c r="K118" i="6"/>
  <c r="J118" i="6"/>
  <c r="I118" i="6"/>
  <c r="H118" i="6"/>
  <c r="G118" i="6"/>
  <c r="F118" i="6"/>
  <c r="V117" i="6"/>
  <c r="K123" i="6" s="1"/>
  <c r="T117" i="6"/>
  <c r="K122" i="6" s="1"/>
  <c r="R117" i="6"/>
  <c r="K121" i="6" s="1"/>
  <c r="U117" i="6"/>
  <c r="I123" i="6" s="1"/>
  <c r="S117" i="6"/>
  <c r="I122" i="6" s="1"/>
  <c r="Q117" i="6"/>
  <c r="I121" i="6" s="1"/>
  <c r="E117" i="6"/>
  <c r="D117" i="6"/>
  <c r="AA115" i="6"/>
  <c r="Z115" i="6"/>
  <c r="X115" i="6"/>
  <c r="I114" i="6"/>
  <c r="AB114" i="6" s="1"/>
  <c r="H114" i="6"/>
  <c r="G114" i="6"/>
  <c r="E114" i="6"/>
  <c r="J113" i="6"/>
  <c r="E113" i="6"/>
  <c r="J112" i="6"/>
  <c r="E112" i="6"/>
  <c r="J111" i="6"/>
  <c r="E111" i="6"/>
  <c r="K110" i="6"/>
  <c r="J110" i="6"/>
  <c r="I110" i="6"/>
  <c r="W110" i="6" s="1"/>
  <c r="H110" i="6"/>
  <c r="G110" i="6"/>
  <c r="F110" i="6"/>
  <c r="K109" i="6"/>
  <c r="J109" i="6"/>
  <c r="I109" i="6"/>
  <c r="H109" i="6"/>
  <c r="G109" i="6"/>
  <c r="F109" i="6"/>
  <c r="K108" i="6"/>
  <c r="J108" i="6"/>
  <c r="I108" i="6"/>
  <c r="H108" i="6"/>
  <c r="G108" i="6"/>
  <c r="F108" i="6"/>
  <c r="V107" i="6"/>
  <c r="K113" i="6" s="1"/>
  <c r="T107" i="6"/>
  <c r="K112" i="6" s="1"/>
  <c r="R107" i="6"/>
  <c r="K111" i="6" s="1"/>
  <c r="U107" i="6"/>
  <c r="I113" i="6" s="1"/>
  <c r="S107" i="6"/>
  <c r="I112" i="6" s="1"/>
  <c r="Q107" i="6"/>
  <c r="I111" i="6" s="1"/>
  <c r="E107" i="6"/>
  <c r="D107" i="6"/>
  <c r="AA105" i="6"/>
  <c r="Z105" i="6"/>
  <c r="X105" i="6"/>
  <c r="I104" i="6"/>
  <c r="AB104" i="6" s="1"/>
  <c r="H104" i="6"/>
  <c r="G104" i="6"/>
  <c r="E104" i="6"/>
  <c r="J103" i="6"/>
  <c r="E103" i="6"/>
  <c r="J102" i="6"/>
  <c r="E102" i="6"/>
  <c r="J101" i="6"/>
  <c r="E101" i="6"/>
  <c r="K100" i="6"/>
  <c r="J100" i="6"/>
  <c r="I100" i="6"/>
  <c r="W100" i="6" s="1"/>
  <c r="H100" i="6"/>
  <c r="G100" i="6"/>
  <c r="F100" i="6"/>
  <c r="K99" i="6"/>
  <c r="J99" i="6"/>
  <c r="I99" i="6"/>
  <c r="H99" i="6"/>
  <c r="G99" i="6"/>
  <c r="F99" i="6"/>
  <c r="K98" i="6"/>
  <c r="J98" i="6"/>
  <c r="I98" i="6"/>
  <c r="H98" i="6"/>
  <c r="G98" i="6"/>
  <c r="F98" i="6"/>
  <c r="V97" i="6"/>
  <c r="K103" i="6" s="1"/>
  <c r="T97" i="6"/>
  <c r="K102" i="6" s="1"/>
  <c r="R97" i="6"/>
  <c r="K101" i="6" s="1"/>
  <c r="U97" i="6"/>
  <c r="I103" i="6" s="1"/>
  <c r="S97" i="6"/>
  <c r="I102" i="6" s="1"/>
  <c r="Q97" i="6"/>
  <c r="I101" i="6" s="1"/>
  <c r="E97" i="6"/>
  <c r="D97" i="6"/>
  <c r="AA95" i="6"/>
  <c r="Z95" i="6"/>
  <c r="X95" i="6"/>
  <c r="I94" i="6"/>
  <c r="AB94" i="6" s="1"/>
  <c r="H94" i="6"/>
  <c r="G94" i="6"/>
  <c r="E94" i="6"/>
  <c r="J93" i="6"/>
  <c r="E93" i="6"/>
  <c r="J92" i="6"/>
  <c r="E92" i="6"/>
  <c r="J91" i="6"/>
  <c r="E91" i="6"/>
  <c r="K90" i="6"/>
  <c r="J90" i="6"/>
  <c r="I90" i="6"/>
  <c r="W90" i="6" s="1"/>
  <c r="H90" i="6"/>
  <c r="G90" i="6"/>
  <c r="F90" i="6"/>
  <c r="K89" i="6"/>
  <c r="J89" i="6"/>
  <c r="I89" i="6"/>
  <c r="H89" i="6"/>
  <c r="G89" i="6"/>
  <c r="F89" i="6"/>
  <c r="K88" i="6"/>
  <c r="J88" i="6"/>
  <c r="I88" i="6"/>
  <c r="H88" i="6"/>
  <c r="G88" i="6"/>
  <c r="F88" i="6"/>
  <c r="V87" i="6"/>
  <c r="K93" i="6" s="1"/>
  <c r="T87" i="6"/>
  <c r="K92" i="6" s="1"/>
  <c r="R87" i="6"/>
  <c r="K91" i="6" s="1"/>
  <c r="U87" i="6"/>
  <c r="I93" i="6" s="1"/>
  <c r="S87" i="6"/>
  <c r="I92" i="6" s="1"/>
  <c r="Q87" i="6"/>
  <c r="I91" i="6" s="1"/>
  <c r="E87" i="6"/>
  <c r="D87" i="6"/>
  <c r="AA85" i="6"/>
  <c r="Z85" i="6"/>
  <c r="X85" i="6"/>
  <c r="I84" i="6"/>
  <c r="AB84" i="6" s="1"/>
  <c r="H84" i="6"/>
  <c r="G84" i="6"/>
  <c r="E84" i="6"/>
  <c r="J83" i="6"/>
  <c r="E83" i="6"/>
  <c r="J82" i="6"/>
  <c r="E82" i="6"/>
  <c r="J81" i="6"/>
  <c r="E81" i="6"/>
  <c r="K80" i="6"/>
  <c r="J80" i="6"/>
  <c r="I80" i="6"/>
  <c r="W80" i="6" s="1"/>
  <c r="H80" i="6"/>
  <c r="G80" i="6"/>
  <c r="F80" i="6"/>
  <c r="K79" i="6"/>
  <c r="J79" i="6"/>
  <c r="I79" i="6"/>
  <c r="H79" i="6"/>
  <c r="G79" i="6"/>
  <c r="F79" i="6"/>
  <c r="K78" i="6"/>
  <c r="J78" i="6"/>
  <c r="I78" i="6"/>
  <c r="H78" i="6"/>
  <c r="G78" i="6"/>
  <c r="F78" i="6"/>
  <c r="V77" i="6"/>
  <c r="K83" i="6" s="1"/>
  <c r="T77" i="6"/>
  <c r="K82" i="6" s="1"/>
  <c r="R77" i="6"/>
  <c r="K81" i="6" s="1"/>
  <c r="U77" i="6"/>
  <c r="I83" i="6" s="1"/>
  <c r="S77" i="6"/>
  <c r="I82" i="6" s="1"/>
  <c r="Q77" i="6"/>
  <c r="I81" i="6" s="1"/>
  <c r="E77" i="6"/>
  <c r="D77" i="6"/>
  <c r="AA75" i="6"/>
  <c r="Z75" i="6"/>
  <c r="Y75" i="6"/>
  <c r="I74" i="6"/>
  <c r="AB74" i="6" s="1"/>
  <c r="H74" i="6"/>
  <c r="G74" i="6"/>
  <c r="E74" i="6"/>
  <c r="J73" i="6"/>
  <c r="E73" i="6"/>
  <c r="J72" i="6"/>
  <c r="E72" i="6"/>
  <c r="J71" i="6"/>
  <c r="E71" i="6"/>
  <c r="K70" i="6"/>
  <c r="J70" i="6"/>
  <c r="I70" i="6"/>
  <c r="W70" i="6" s="1"/>
  <c r="H70" i="6"/>
  <c r="G70" i="6"/>
  <c r="F70" i="6"/>
  <c r="K69" i="6"/>
  <c r="J69" i="6"/>
  <c r="I69" i="6"/>
  <c r="H69" i="6"/>
  <c r="G69" i="6"/>
  <c r="F69" i="6"/>
  <c r="K68" i="6"/>
  <c r="J68" i="6"/>
  <c r="I68" i="6"/>
  <c r="H68" i="6"/>
  <c r="G68" i="6"/>
  <c r="F68" i="6"/>
  <c r="V67" i="6"/>
  <c r="K73" i="6" s="1"/>
  <c r="T67" i="6"/>
  <c r="K72" i="6" s="1"/>
  <c r="R67" i="6"/>
  <c r="K71" i="6" s="1"/>
  <c r="U67" i="6"/>
  <c r="I73" i="6" s="1"/>
  <c r="S67" i="6"/>
  <c r="I72" i="6" s="1"/>
  <c r="Q67" i="6"/>
  <c r="I71" i="6" s="1"/>
  <c r="E67" i="6"/>
  <c r="D67" i="6"/>
  <c r="AA65" i="6"/>
  <c r="Z65" i="6"/>
  <c r="Y65" i="6"/>
  <c r="I64" i="6"/>
  <c r="AB64" i="6" s="1"/>
  <c r="H64" i="6"/>
  <c r="G64" i="6"/>
  <c r="E64" i="6"/>
  <c r="J63" i="6"/>
  <c r="E63" i="6"/>
  <c r="J62" i="6"/>
  <c r="E62" i="6"/>
  <c r="J61" i="6"/>
  <c r="E61" i="6"/>
  <c r="K60" i="6"/>
  <c r="J60" i="6"/>
  <c r="I60" i="6"/>
  <c r="W60" i="6" s="1"/>
  <c r="H60" i="6"/>
  <c r="G60" i="6"/>
  <c r="F60" i="6"/>
  <c r="K59" i="6"/>
  <c r="J59" i="6"/>
  <c r="I59" i="6"/>
  <c r="H59" i="6"/>
  <c r="G59" i="6"/>
  <c r="F59" i="6"/>
  <c r="K58" i="6"/>
  <c r="J58" i="6"/>
  <c r="I58" i="6"/>
  <c r="H58" i="6"/>
  <c r="G58" i="6"/>
  <c r="F58" i="6"/>
  <c r="V57" i="6"/>
  <c r="K63" i="6" s="1"/>
  <c r="T57" i="6"/>
  <c r="K62" i="6" s="1"/>
  <c r="R57" i="6"/>
  <c r="K61" i="6" s="1"/>
  <c r="U57" i="6"/>
  <c r="I63" i="6" s="1"/>
  <c r="S57" i="6"/>
  <c r="I62" i="6" s="1"/>
  <c r="Q57" i="6"/>
  <c r="I61" i="6" s="1"/>
  <c r="E57" i="6"/>
  <c r="D57" i="6"/>
  <c r="AA55" i="6"/>
  <c r="Z55" i="6"/>
  <c r="Y55" i="6"/>
  <c r="I54" i="6"/>
  <c r="AB54" i="6" s="1"/>
  <c r="H54" i="6"/>
  <c r="G54" i="6"/>
  <c r="E54" i="6"/>
  <c r="J53" i="6"/>
  <c r="E53" i="6"/>
  <c r="J52" i="6"/>
  <c r="E52" i="6"/>
  <c r="J51" i="6"/>
  <c r="E51" i="6"/>
  <c r="K50" i="6"/>
  <c r="J50" i="6"/>
  <c r="I50" i="6"/>
  <c r="W50" i="6" s="1"/>
  <c r="H50" i="6"/>
  <c r="G50" i="6"/>
  <c r="F50" i="6"/>
  <c r="K49" i="6"/>
  <c r="J49" i="6"/>
  <c r="I49" i="6"/>
  <c r="H49" i="6"/>
  <c r="G49" i="6"/>
  <c r="F49" i="6"/>
  <c r="K48" i="6"/>
  <c r="J48" i="6"/>
  <c r="I48" i="6"/>
  <c r="H48" i="6"/>
  <c r="G48" i="6"/>
  <c r="F48" i="6"/>
  <c r="V47" i="6"/>
  <c r="K53" i="6" s="1"/>
  <c r="T47" i="6"/>
  <c r="K52" i="6" s="1"/>
  <c r="R47" i="6"/>
  <c r="K51" i="6" s="1"/>
  <c r="U47" i="6"/>
  <c r="I53" i="6" s="1"/>
  <c r="S47" i="6"/>
  <c r="I52" i="6" s="1"/>
  <c r="Q47" i="6"/>
  <c r="I51" i="6" s="1"/>
  <c r="E47" i="6"/>
  <c r="D47" i="6"/>
  <c r="AA45" i="6"/>
  <c r="Z45" i="6"/>
  <c r="Y45" i="6"/>
  <c r="I44" i="6"/>
  <c r="AB44" i="6" s="1"/>
  <c r="H44" i="6"/>
  <c r="G44" i="6"/>
  <c r="E44" i="6"/>
  <c r="J43" i="6"/>
  <c r="E43" i="6"/>
  <c r="J42" i="6"/>
  <c r="E42" i="6"/>
  <c r="J41" i="6"/>
  <c r="E41" i="6"/>
  <c r="K40" i="6"/>
  <c r="J40" i="6"/>
  <c r="I40" i="6"/>
  <c r="W40" i="6" s="1"/>
  <c r="H40" i="6"/>
  <c r="G40" i="6"/>
  <c r="F40" i="6"/>
  <c r="K39" i="6"/>
  <c r="J39" i="6"/>
  <c r="I39" i="6"/>
  <c r="H39" i="6"/>
  <c r="G39" i="6"/>
  <c r="F39" i="6"/>
  <c r="K38" i="6"/>
  <c r="J38" i="6"/>
  <c r="I38" i="6"/>
  <c r="H38" i="6"/>
  <c r="G38" i="6"/>
  <c r="F38" i="6"/>
  <c r="V37" i="6"/>
  <c r="K43" i="6" s="1"/>
  <c r="T37" i="6"/>
  <c r="K42" i="6" s="1"/>
  <c r="R37" i="6"/>
  <c r="K41" i="6" s="1"/>
  <c r="U37" i="6"/>
  <c r="I43" i="6" s="1"/>
  <c r="S37" i="6"/>
  <c r="I42" i="6" s="1"/>
  <c r="Q37" i="6"/>
  <c r="I41" i="6" s="1"/>
  <c r="E37" i="6"/>
  <c r="D37" i="6"/>
  <c r="AA35" i="6"/>
  <c r="Z35" i="6"/>
  <c r="Y35" i="6"/>
  <c r="I34" i="6"/>
  <c r="AB34" i="6" s="1"/>
  <c r="H34" i="6"/>
  <c r="G34" i="6"/>
  <c r="E34" i="6"/>
  <c r="J33" i="6"/>
  <c r="E33" i="6"/>
  <c r="J32" i="6"/>
  <c r="E32" i="6"/>
  <c r="J31" i="6"/>
  <c r="E31" i="6"/>
  <c r="K30" i="6"/>
  <c r="J30" i="6"/>
  <c r="I30" i="6"/>
  <c r="W30" i="6" s="1"/>
  <c r="H30" i="6"/>
  <c r="G30" i="6"/>
  <c r="F30" i="6"/>
  <c r="K29" i="6"/>
  <c r="J29" i="6"/>
  <c r="I29" i="6"/>
  <c r="H29" i="6"/>
  <c r="G29" i="6"/>
  <c r="F29" i="6"/>
  <c r="K28" i="6"/>
  <c r="J28" i="6"/>
  <c r="I28" i="6"/>
  <c r="H28" i="6"/>
  <c r="G28" i="6"/>
  <c r="F28" i="6"/>
  <c r="V27" i="6"/>
  <c r="K33" i="6" s="1"/>
  <c r="T27" i="6"/>
  <c r="K32" i="6" s="1"/>
  <c r="R27" i="6"/>
  <c r="K31" i="6" s="1"/>
  <c r="U27" i="6"/>
  <c r="I33" i="6" s="1"/>
  <c r="S27" i="6"/>
  <c r="I32" i="6" s="1"/>
  <c r="Q27" i="6"/>
  <c r="I31" i="6" s="1"/>
  <c r="E27" i="6"/>
  <c r="D27" i="6"/>
  <c r="B27" i="6"/>
  <c r="A26" i="6"/>
  <c r="AK13" i="6"/>
  <c r="A13" i="6"/>
  <c r="A1" i="6"/>
  <c r="A1" i="4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122" i="4"/>
  <c r="A123" i="4"/>
  <c r="A124" i="4"/>
  <c r="A125" i="4"/>
  <c r="A126" i="4"/>
  <c r="A127" i="4"/>
  <c r="A128" i="4"/>
  <c r="A129" i="4"/>
  <c r="A130" i="4"/>
  <c r="A131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53" i="4"/>
  <c r="A154" i="4"/>
  <c r="A155" i="4"/>
  <c r="A156" i="4"/>
  <c r="A157" i="4"/>
  <c r="A158" i="4"/>
  <c r="A159" i="4"/>
  <c r="A160" i="4"/>
  <c r="A161" i="4"/>
  <c r="A162" i="4"/>
  <c r="A163" i="4"/>
  <c r="A164" i="4"/>
  <c r="A165" i="4"/>
  <c r="A166" i="4"/>
  <c r="A167" i="4"/>
  <c r="A168" i="4"/>
  <c r="A169" i="4"/>
  <c r="A170" i="4"/>
  <c r="A171" i="4"/>
  <c r="A172" i="4"/>
  <c r="A173" i="4"/>
  <c r="A174" i="4"/>
  <c r="A175" i="4"/>
  <c r="A176" i="4"/>
  <c r="A177" i="4"/>
  <c r="A178" i="4"/>
  <c r="A179" i="4"/>
  <c r="A180" i="4"/>
  <c r="A181" i="4"/>
  <c r="A182" i="4"/>
  <c r="A183" i="4"/>
  <c r="A184" i="4"/>
  <c r="A185" i="4"/>
  <c r="A186" i="4"/>
  <c r="A187" i="4"/>
  <c r="A188" i="4"/>
  <c r="A189" i="4"/>
  <c r="A190" i="4"/>
  <c r="A191" i="4"/>
  <c r="A192" i="4"/>
  <c r="A193" i="4"/>
  <c r="A194" i="4"/>
  <c r="A195" i="4"/>
  <c r="A196" i="4"/>
  <c r="A197" i="4"/>
  <c r="A198" i="4"/>
  <c r="A199" i="4"/>
  <c r="A200" i="4"/>
  <c r="A201" i="4"/>
  <c r="A202" i="4"/>
  <c r="A203" i="4"/>
  <c r="A204" i="4"/>
  <c r="A205" i="4"/>
  <c r="A206" i="4"/>
  <c r="A207" i="4"/>
  <c r="A208" i="4"/>
  <c r="A209" i="4"/>
  <c r="A210" i="4"/>
  <c r="A211" i="4"/>
  <c r="A212" i="4"/>
  <c r="A213" i="4"/>
  <c r="A214" i="4"/>
  <c r="A215" i="4"/>
  <c r="A216" i="4"/>
  <c r="A217" i="4"/>
  <c r="A218" i="4"/>
  <c r="A219" i="4"/>
  <c r="A220" i="4"/>
  <c r="A221" i="4"/>
  <c r="A222" i="4"/>
  <c r="A223" i="4"/>
  <c r="A224" i="4"/>
  <c r="A225" i="4"/>
  <c r="A226" i="4"/>
  <c r="A227" i="4"/>
  <c r="A228" i="4"/>
  <c r="A229" i="4"/>
  <c r="A230" i="4"/>
  <c r="A231" i="4"/>
  <c r="A232" i="4"/>
  <c r="A233" i="4"/>
  <c r="A234" i="4"/>
  <c r="A235" i="4"/>
  <c r="A236" i="4"/>
  <c r="A237" i="4"/>
  <c r="A238" i="4"/>
  <c r="A239" i="4"/>
  <c r="A240" i="4"/>
  <c r="A241" i="4"/>
  <c r="A242" i="4"/>
  <c r="A243" i="4"/>
  <c r="A244" i="4"/>
  <c r="A245" i="4"/>
  <c r="A246" i="4"/>
  <c r="A247" i="4"/>
  <c r="A248" i="4"/>
  <c r="A249" i="4"/>
  <c r="A250" i="4"/>
  <c r="A251" i="4"/>
  <c r="A252" i="4"/>
  <c r="A253" i="4"/>
  <c r="A254" i="4"/>
  <c r="A255" i="4"/>
  <c r="A256" i="4"/>
  <c r="A257" i="4"/>
  <c r="A258" i="4"/>
  <c r="A259" i="4"/>
  <c r="A260" i="4"/>
  <c r="A261" i="4"/>
  <c r="A262" i="4"/>
  <c r="A263" i="4"/>
  <c r="A264" i="4"/>
  <c r="A265" i="4"/>
  <c r="A266" i="4"/>
  <c r="A267" i="4"/>
  <c r="A268" i="4"/>
  <c r="A269" i="4"/>
  <c r="A270" i="4"/>
  <c r="A271" i="4"/>
  <c r="A272" i="4"/>
  <c r="A273" i="4"/>
  <c r="A274" i="4"/>
  <c r="A275" i="4"/>
  <c r="A276" i="4"/>
  <c r="A277" i="4"/>
  <c r="A278" i="4"/>
  <c r="A279" i="4"/>
  <c r="A280" i="4"/>
  <c r="A281" i="4"/>
  <c r="A282" i="4"/>
  <c r="A283" i="4"/>
  <c r="A284" i="4"/>
  <c r="A285" i="4"/>
  <c r="A286" i="4"/>
  <c r="A287" i="4"/>
  <c r="A288" i="4"/>
  <c r="A289" i="4"/>
  <c r="A290" i="4"/>
  <c r="A291" i="4"/>
  <c r="A292" i="4"/>
  <c r="A293" i="4"/>
  <c r="A294" i="4"/>
  <c r="A295" i="4"/>
  <c r="A296" i="4"/>
  <c r="A297" i="4"/>
  <c r="A298" i="4"/>
  <c r="A299" i="4"/>
  <c r="A300" i="4"/>
  <c r="A301" i="4"/>
  <c r="A302" i="4"/>
  <c r="A303" i="4"/>
  <c r="A304" i="4"/>
  <c r="A305" i="4"/>
  <c r="A306" i="4"/>
  <c r="A307" i="4"/>
  <c r="A308" i="4"/>
  <c r="A309" i="4"/>
  <c r="A310" i="4"/>
  <c r="A311" i="4"/>
  <c r="A312" i="4"/>
  <c r="A313" i="4"/>
  <c r="A314" i="4"/>
  <c r="A1" i="3"/>
  <c r="Y1" i="3"/>
  <c r="CX1" i="3"/>
  <c r="CY1" i="3"/>
  <c r="CZ1" i="3"/>
  <c r="DA1" i="3"/>
  <c r="DB1" i="3"/>
  <c r="DC1" i="3"/>
  <c r="DF1" i="3"/>
  <c r="DG1" i="3"/>
  <c r="DH1" i="3"/>
  <c r="DI1" i="3"/>
  <c r="DJ1" i="3"/>
  <c r="A2" i="3"/>
  <c r="Y2" i="3"/>
  <c r="CX2" i="3"/>
  <c r="CY2" i="3"/>
  <c r="CZ2" i="3"/>
  <c r="DA2" i="3"/>
  <c r="DB2" i="3"/>
  <c r="DC2" i="3"/>
  <c r="DF2" i="3"/>
  <c r="DG2" i="3"/>
  <c r="DH2" i="3"/>
  <c r="DI2" i="3"/>
  <c r="DJ2" i="3"/>
  <c r="A3" i="3"/>
  <c r="Y3" i="3"/>
  <c r="CX3" i="3"/>
  <c r="CY3" i="3"/>
  <c r="CZ3" i="3"/>
  <c r="DA3" i="3"/>
  <c r="DB3" i="3"/>
  <c r="DC3" i="3"/>
  <c r="DF3" i="3"/>
  <c r="DG3" i="3"/>
  <c r="DH3" i="3"/>
  <c r="DI3" i="3"/>
  <c r="DJ3" i="3"/>
  <c r="A4" i="3"/>
  <c r="Y4" i="3"/>
  <c r="CX4" i="3"/>
  <c r="CY4" i="3"/>
  <c r="CZ4" i="3"/>
  <c r="DA4" i="3"/>
  <c r="DB4" i="3"/>
  <c r="DC4" i="3"/>
  <c r="DF4" i="3"/>
  <c r="DG4" i="3"/>
  <c r="DH4" i="3"/>
  <c r="DI4" i="3"/>
  <c r="DJ4" i="3"/>
  <c r="A5" i="3"/>
  <c r="Y5" i="3"/>
  <c r="CX5" i="3"/>
  <c r="CY5" i="3"/>
  <c r="CZ5" i="3"/>
  <c r="DA5" i="3"/>
  <c r="DB5" i="3"/>
  <c r="DC5" i="3"/>
  <c r="DF5" i="3"/>
  <c r="DG5" i="3"/>
  <c r="DH5" i="3"/>
  <c r="DI5" i="3"/>
  <c r="DJ5" i="3"/>
  <c r="A6" i="3"/>
  <c r="Y6" i="3"/>
  <c r="CX6" i="3"/>
  <c r="CY6" i="3"/>
  <c r="CZ6" i="3"/>
  <c r="DA6" i="3"/>
  <c r="DB6" i="3"/>
  <c r="DC6" i="3"/>
  <c r="DF6" i="3"/>
  <c r="DG6" i="3"/>
  <c r="DH6" i="3"/>
  <c r="DI6" i="3"/>
  <c r="DJ6" i="3"/>
  <c r="A7" i="3"/>
  <c r="Y7" i="3"/>
  <c r="CX7" i="3"/>
  <c r="CY7" i="3"/>
  <c r="CZ7" i="3"/>
  <c r="DA7" i="3"/>
  <c r="DB7" i="3"/>
  <c r="DC7" i="3"/>
  <c r="DF7" i="3"/>
  <c r="DG7" i="3"/>
  <c r="DH7" i="3"/>
  <c r="DI7" i="3"/>
  <c r="DJ7" i="3"/>
  <c r="A8" i="3"/>
  <c r="Y8" i="3"/>
  <c r="CX8" i="3"/>
  <c r="CY8" i="3"/>
  <c r="CZ8" i="3"/>
  <c r="DA8" i="3"/>
  <c r="DB8" i="3"/>
  <c r="DC8" i="3"/>
  <c r="DF8" i="3"/>
  <c r="DG8" i="3"/>
  <c r="DH8" i="3"/>
  <c r="DI8" i="3"/>
  <c r="DJ8" i="3"/>
  <c r="A9" i="3"/>
  <c r="Y9" i="3"/>
  <c r="CX9" i="3"/>
  <c r="CY9" i="3"/>
  <c r="CZ9" i="3"/>
  <c r="DA9" i="3"/>
  <c r="DB9" i="3"/>
  <c r="DC9" i="3"/>
  <c r="DF9" i="3"/>
  <c r="DG9" i="3"/>
  <c r="DH9" i="3"/>
  <c r="DI9" i="3"/>
  <c r="DJ9" i="3"/>
  <c r="A10" i="3"/>
  <c r="Y10" i="3"/>
  <c r="CX10" i="3"/>
  <c r="CY10" i="3"/>
  <c r="CZ10" i="3"/>
  <c r="DA10" i="3"/>
  <c r="DB10" i="3"/>
  <c r="DC10" i="3"/>
  <c r="DF10" i="3"/>
  <c r="DG10" i="3"/>
  <c r="DH10" i="3"/>
  <c r="DI10" i="3"/>
  <c r="DJ10" i="3"/>
  <c r="A11" i="3"/>
  <c r="Y11" i="3"/>
  <c r="CX11" i="3"/>
  <c r="CY11" i="3"/>
  <c r="CZ11" i="3"/>
  <c r="DA11" i="3"/>
  <c r="DB11" i="3"/>
  <c r="DC11" i="3"/>
  <c r="DF11" i="3"/>
  <c r="DG11" i="3"/>
  <c r="DH11" i="3"/>
  <c r="DI11" i="3"/>
  <c r="DJ11" i="3"/>
  <c r="A12" i="3"/>
  <c r="Y12" i="3"/>
  <c r="CX12" i="3"/>
  <c r="CY12" i="3"/>
  <c r="CZ12" i="3"/>
  <c r="DA12" i="3"/>
  <c r="DB12" i="3"/>
  <c r="DC12" i="3"/>
  <c r="DF12" i="3"/>
  <c r="DG12" i="3"/>
  <c r="DH12" i="3"/>
  <c r="DI12" i="3"/>
  <c r="DJ12" i="3"/>
  <c r="A13" i="3"/>
  <c r="Y13" i="3"/>
  <c r="CX13" i="3"/>
  <c r="CY13" i="3"/>
  <c r="CZ13" i="3"/>
  <c r="DA13" i="3"/>
  <c r="DB13" i="3"/>
  <c r="DC13" i="3"/>
  <c r="DF13" i="3"/>
  <c r="DG13" i="3"/>
  <c r="DH13" i="3"/>
  <c r="DI13" i="3"/>
  <c r="DJ13" i="3"/>
  <c r="A14" i="3"/>
  <c r="Y14" i="3"/>
  <c r="CX14" i="3"/>
  <c r="CY14" i="3"/>
  <c r="CZ14" i="3"/>
  <c r="DA14" i="3"/>
  <c r="DB14" i="3"/>
  <c r="DC14" i="3"/>
  <c r="DF14" i="3"/>
  <c r="DG14" i="3"/>
  <c r="DH14" i="3"/>
  <c r="DI14" i="3"/>
  <c r="DJ14" i="3"/>
  <c r="A15" i="3"/>
  <c r="Y15" i="3"/>
  <c r="CX15" i="3"/>
  <c r="CY15" i="3"/>
  <c r="CZ15" i="3"/>
  <c r="DA15" i="3"/>
  <c r="DB15" i="3"/>
  <c r="DC15" i="3"/>
  <c r="DF15" i="3"/>
  <c r="DG15" i="3"/>
  <c r="DH15" i="3"/>
  <c r="DI15" i="3"/>
  <c r="DJ15" i="3"/>
  <c r="A16" i="3"/>
  <c r="Y16" i="3"/>
  <c r="CX16" i="3"/>
  <c r="CY16" i="3"/>
  <c r="CZ16" i="3"/>
  <c r="DA16" i="3"/>
  <c r="DB16" i="3"/>
  <c r="DC16" i="3"/>
  <c r="DF16" i="3"/>
  <c r="DG16" i="3"/>
  <c r="DH16" i="3"/>
  <c r="DI16" i="3"/>
  <c r="DJ16" i="3"/>
  <c r="A17" i="3"/>
  <c r="Y17" i="3"/>
  <c r="CX17" i="3"/>
  <c r="CY17" i="3"/>
  <c r="CZ17" i="3"/>
  <c r="DA17" i="3"/>
  <c r="DB17" i="3"/>
  <c r="DC17" i="3"/>
  <c r="DF17" i="3"/>
  <c r="DG17" i="3"/>
  <c r="DH17" i="3"/>
  <c r="DI17" i="3"/>
  <c r="DJ17" i="3"/>
  <c r="A18" i="3"/>
  <c r="Y18" i="3"/>
  <c r="CX18" i="3"/>
  <c r="CY18" i="3"/>
  <c r="CZ18" i="3"/>
  <c r="DA18" i="3"/>
  <c r="DB18" i="3"/>
  <c r="DC18" i="3"/>
  <c r="DF18" i="3"/>
  <c r="DG18" i="3"/>
  <c r="DH18" i="3"/>
  <c r="DI18" i="3"/>
  <c r="DJ18" i="3"/>
  <c r="A19" i="3"/>
  <c r="Y19" i="3"/>
  <c r="CX19" i="3"/>
  <c r="CY19" i="3"/>
  <c r="CZ19" i="3"/>
  <c r="DA19" i="3"/>
  <c r="DB19" i="3"/>
  <c r="DC19" i="3"/>
  <c r="DF19" i="3"/>
  <c r="DG19" i="3"/>
  <c r="DH19" i="3"/>
  <c r="DI19" i="3"/>
  <c r="DJ19" i="3"/>
  <c r="A20" i="3"/>
  <c r="Y20" i="3"/>
  <c r="CX20" i="3"/>
  <c r="CY20" i="3"/>
  <c r="CZ20" i="3"/>
  <c r="DA20" i="3"/>
  <c r="DB20" i="3"/>
  <c r="DC20" i="3"/>
  <c r="DF20" i="3"/>
  <c r="DG20" i="3"/>
  <c r="DH20" i="3"/>
  <c r="DI20" i="3"/>
  <c r="DJ20" i="3"/>
  <c r="A21" i="3"/>
  <c r="Y21" i="3"/>
  <c r="CX21" i="3"/>
  <c r="CY21" i="3"/>
  <c r="CZ21" i="3"/>
  <c r="DA21" i="3"/>
  <c r="DB21" i="3"/>
  <c r="DC21" i="3"/>
  <c r="DF21" i="3"/>
  <c r="DG21" i="3"/>
  <c r="DH21" i="3"/>
  <c r="DI21" i="3"/>
  <c r="DJ21" i="3"/>
  <c r="A22" i="3"/>
  <c r="Y22" i="3"/>
  <c r="CX22" i="3"/>
  <c r="CY22" i="3"/>
  <c r="CZ22" i="3"/>
  <c r="DA22" i="3"/>
  <c r="DB22" i="3"/>
  <c r="DC22" i="3"/>
  <c r="DF22" i="3"/>
  <c r="DG22" i="3"/>
  <c r="DH22" i="3"/>
  <c r="DI22" i="3"/>
  <c r="DJ22" i="3"/>
  <c r="A23" i="3"/>
  <c r="Y23" i="3"/>
  <c r="CX23" i="3"/>
  <c r="CY23" i="3"/>
  <c r="CZ23" i="3"/>
  <c r="DA23" i="3"/>
  <c r="DB23" i="3"/>
  <c r="DC23" i="3"/>
  <c r="DF23" i="3"/>
  <c r="DG23" i="3"/>
  <c r="DH23" i="3"/>
  <c r="DI23" i="3"/>
  <c r="DJ23" i="3"/>
  <c r="A24" i="3"/>
  <c r="Y24" i="3"/>
  <c r="CY24" i="3"/>
  <c r="CZ24" i="3"/>
  <c r="DA24" i="3"/>
  <c r="DB24" i="3"/>
  <c r="DC24" i="3"/>
  <c r="A25" i="3"/>
  <c r="Y25" i="3"/>
  <c r="CY25" i="3"/>
  <c r="CZ25" i="3"/>
  <c r="DA25" i="3"/>
  <c r="DB25" i="3"/>
  <c r="DC25" i="3"/>
  <c r="A26" i="3"/>
  <c r="Y26" i="3"/>
  <c r="CY26" i="3"/>
  <c r="CZ26" i="3"/>
  <c r="DA26" i="3"/>
  <c r="DB26" i="3"/>
  <c r="DC26" i="3"/>
  <c r="A27" i="3"/>
  <c r="Y27" i="3"/>
  <c r="CY27" i="3"/>
  <c r="CZ27" i="3"/>
  <c r="DA27" i="3"/>
  <c r="DB27" i="3"/>
  <c r="DC27" i="3"/>
  <c r="A28" i="3"/>
  <c r="Y28" i="3"/>
  <c r="CX28" i="3"/>
  <c r="CY28" i="3"/>
  <c r="CZ28" i="3"/>
  <c r="DA28" i="3"/>
  <c r="DB28" i="3"/>
  <c r="DC28" i="3"/>
  <c r="DF28" i="3"/>
  <c r="DG28" i="3"/>
  <c r="DH28" i="3"/>
  <c r="DI28" i="3"/>
  <c r="DJ28" i="3"/>
  <c r="A29" i="3"/>
  <c r="Y29" i="3"/>
  <c r="CX29" i="3"/>
  <c r="CY29" i="3"/>
  <c r="CZ29" i="3"/>
  <c r="DA29" i="3"/>
  <c r="DB29" i="3"/>
  <c r="DC29" i="3"/>
  <c r="DF29" i="3"/>
  <c r="DG29" i="3"/>
  <c r="DH29" i="3"/>
  <c r="DI29" i="3"/>
  <c r="DJ29" i="3"/>
  <c r="A30" i="3"/>
  <c r="Y30" i="3"/>
  <c r="CX30" i="3"/>
  <c r="CY30" i="3"/>
  <c r="CZ30" i="3"/>
  <c r="DA30" i="3"/>
  <c r="DB30" i="3"/>
  <c r="DC30" i="3"/>
  <c r="DF30" i="3"/>
  <c r="DG30" i="3"/>
  <c r="DH30" i="3"/>
  <c r="DI30" i="3"/>
  <c r="DJ30" i="3"/>
  <c r="A31" i="3"/>
  <c r="Y31" i="3"/>
  <c r="CX31" i="3"/>
  <c r="CY31" i="3"/>
  <c r="CZ31" i="3"/>
  <c r="DA31" i="3"/>
  <c r="DB31" i="3"/>
  <c r="DC31" i="3"/>
  <c r="DF31" i="3"/>
  <c r="DG31" i="3"/>
  <c r="DH31" i="3"/>
  <c r="DI31" i="3"/>
  <c r="DJ31" i="3"/>
  <c r="A32" i="3"/>
  <c r="Y32" i="3"/>
  <c r="CX32" i="3"/>
  <c r="CY32" i="3"/>
  <c r="CZ32" i="3"/>
  <c r="DA32" i="3"/>
  <c r="DB32" i="3"/>
  <c r="DC32" i="3"/>
  <c r="DF32" i="3"/>
  <c r="DG32" i="3"/>
  <c r="DH32" i="3"/>
  <c r="DI32" i="3"/>
  <c r="DJ32" i="3"/>
  <c r="A33" i="3"/>
  <c r="Y33" i="3"/>
  <c r="CX33" i="3"/>
  <c r="CY33" i="3"/>
  <c r="CZ33" i="3"/>
  <c r="DA33" i="3"/>
  <c r="DB33" i="3"/>
  <c r="DC33" i="3"/>
  <c r="DF33" i="3"/>
  <c r="DG33" i="3"/>
  <c r="DH33" i="3"/>
  <c r="DI33" i="3"/>
  <c r="DJ33" i="3"/>
  <c r="A34" i="3"/>
  <c r="Y34" i="3"/>
  <c r="CX34" i="3"/>
  <c r="CY34" i="3"/>
  <c r="CZ34" i="3"/>
  <c r="DA34" i="3"/>
  <c r="DB34" i="3"/>
  <c r="DC34" i="3"/>
  <c r="DF34" i="3"/>
  <c r="DG34" i="3"/>
  <c r="DH34" i="3"/>
  <c r="DI34" i="3"/>
  <c r="DJ34" i="3"/>
  <c r="A35" i="3"/>
  <c r="Y35" i="3"/>
  <c r="CX35" i="3"/>
  <c r="CY35" i="3"/>
  <c r="CZ35" i="3"/>
  <c r="DA35" i="3"/>
  <c r="DB35" i="3"/>
  <c r="DC35" i="3"/>
  <c r="DF35" i="3"/>
  <c r="DG35" i="3"/>
  <c r="DH35" i="3"/>
  <c r="DI35" i="3"/>
  <c r="DJ35" i="3"/>
  <c r="A36" i="3"/>
  <c r="Y36" i="3"/>
  <c r="CX36" i="3"/>
  <c r="CY36" i="3"/>
  <c r="CZ36" i="3"/>
  <c r="DA36" i="3"/>
  <c r="DB36" i="3"/>
  <c r="DC36" i="3"/>
  <c r="DF36" i="3"/>
  <c r="DG36" i="3"/>
  <c r="DH36" i="3"/>
  <c r="DI36" i="3"/>
  <c r="DJ36" i="3"/>
  <c r="A37" i="3"/>
  <c r="Y37" i="3"/>
  <c r="CX37" i="3"/>
  <c r="CY37" i="3"/>
  <c r="CZ37" i="3"/>
  <c r="DA37" i="3"/>
  <c r="DB37" i="3"/>
  <c r="DC37" i="3"/>
  <c r="DF37" i="3"/>
  <c r="DG37" i="3"/>
  <c r="DH37" i="3"/>
  <c r="DI37" i="3"/>
  <c r="DJ37" i="3"/>
  <c r="A38" i="3"/>
  <c r="Y38" i="3"/>
  <c r="CX38" i="3"/>
  <c r="CY38" i="3"/>
  <c r="CZ38" i="3"/>
  <c r="DA38" i="3"/>
  <c r="DB38" i="3"/>
  <c r="DC38" i="3"/>
  <c r="DF38" i="3"/>
  <c r="DG38" i="3"/>
  <c r="DH38" i="3"/>
  <c r="DI38" i="3"/>
  <c r="DJ38" i="3"/>
  <c r="A39" i="3"/>
  <c r="Y39" i="3"/>
  <c r="CX39" i="3"/>
  <c r="CY39" i="3"/>
  <c r="CZ39" i="3"/>
  <c r="DA39" i="3"/>
  <c r="DB39" i="3"/>
  <c r="DC39" i="3"/>
  <c r="DF39" i="3"/>
  <c r="DG39" i="3"/>
  <c r="DH39" i="3"/>
  <c r="DI39" i="3"/>
  <c r="DJ39" i="3"/>
  <c r="A40" i="3"/>
  <c r="Y40" i="3"/>
  <c r="CX40" i="3"/>
  <c r="CY40" i="3"/>
  <c r="CZ40" i="3"/>
  <c r="DA40" i="3"/>
  <c r="DB40" i="3"/>
  <c r="DC40" i="3"/>
  <c r="DF40" i="3"/>
  <c r="DG40" i="3"/>
  <c r="DH40" i="3"/>
  <c r="DI40" i="3"/>
  <c r="DJ40" i="3"/>
  <c r="A41" i="3"/>
  <c r="Y41" i="3"/>
  <c r="CX41" i="3"/>
  <c r="CY41" i="3"/>
  <c r="CZ41" i="3"/>
  <c r="DA41" i="3"/>
  <c r="DB41" i="3"/>
  <c r="DC41" i="3"/>
  <c r="DF41" i="3"/>
  <c r="DG41" i="3"/>
  <c r="DH41" i="3"/>
  <c r="DI41" i="3"/>
  <c r="DJ41" i="3"/>
  <c r="A42" i="3"/>
  <c r="Y42" i="3"/>
  <c r="CX42" i="3"/>
  <c r="CY42" i="3"/>
  <c r="CZ42" i="3"/>
  <c r="DA42" i="3"/>
  <c r="DB42" i="3"/>
  <c r="DC42" i="3"/>
  <c r="DF42" i="3"/>
  <c r="DG42" i="3"/>
  <c r="DH42" i="3"/>
  <c r="DI42" i="3"/>
  <c r="DJ42" i="3"/>
  <c r="A43" i="3"/>
  <c r="Y43" i="3"/>
  <c r="CX43" i="3"/>
  <c r="CY43" i="3"/>
  <c r="CZ43" i="3"/>
  <c r="DA43" i="3"/>
  <c r="DB43" i="3"/>
  <c r="DC43" i="3"/>
  <c r="DF43" i="3"/>
  <c r="DG43" i="3"/>
  <c r="DH43" i="3"/>
  <c r="DI43" i="3"/>
  <c r="DJ43" i="3"/>
  <c r="A44" i="3"/>
  <c r="Y44" i="3"/>
  <c r="CX44" i="3"/>
  <c r="CY44" i="3"/>
  <c r="CZ44" i="3"/>
  <c r="DA44" i="3"/>
  <c r="DB44" i="3"/>
  <c r="DC44" i="3"/>
  <c r="DF44" i="3"/>
  <c r="DG44" i="3"/>
  <c r="DH44" i="3"/>
  <c r="DI44" i="3"/>
  <c r="DJ44" i="3"/>
  <c r="A45" i="3"/>
  <c r="Y45" i="3"/>
  <c r="CX45" i="3"/>
  <c r="CY45" i="3"/>
  <c r="CZ45" i="3"/>
  <c r="DA45" i="3"/>
  <c r="DB45" i="3"/>
  <c r="DC45" i="3"/>
  <c r="DF45" i="3"/>
  <c r="DG45" i="3"/>
  <c r="DH45" i="3"/>
  <c r="DI45" i="3"/>
  <c r="DJ45" i="3"/>
  <c r="A46" i="3"/>
  <c r="Y46" i="3"/>
  <c r="CX46" i="3"/>
  <c r="CY46" i="3"/>
  <c r="CZ46" i="3"/>
  <c r="DA46" i="3"/>
  <c r="DB46" i="3"/>
  <c r="DC46" i="3"/>
  <c r="DF46" i="3"/>
  <c r="DG46" i="3"/>
  <c r="DH46" i="3"/>
  <c r="DI46" i="3"/>
  <c r="DJ46" i="3"/>
  <c r="A47" i="3"/>
  <c r="Y47" i="3"/>
  <c r="CX47" i="3"/>
  <c r="CY47" i="3"/>
  <c r="CZ47" i="3"/>
  <c r="DA47" i="3"/>
  <c r="DB47" i="3"/>
  <c r="DC47" i="3"/>
  <c r="DF47" i="3"/>
  <c r="DG47" i="3"/>
  <c r="DH47" i="3"/>
  <c r="DI47" i="3"/>
  <c r="DJ47" i="3"/>
  <c r="A48" i="3"/>
  <c r="Y48" i="3"/>
  <c r="CX48" i="3"/>
  <c r="CY48" i="3"/>
  <c r="CZ48" i="3"/>
  <c r="DA48" i="3"/>
  <c r="DB48" i="3"/>
  <c r="DC48" i="3"/>
  <c r="DF48" i="3"/>
  <c r="DG48" i="3"/>
  <c r="DH48" i="3"/>
  <c r="DI48" i="3"/>
  <c r="DJ48" i="3"/>
  <c r="A49" i="3"/>
  <c r="Y49" i="3"/>
  <c r="CX49" i="3"/>
  <c r="CY49" i="3"/>
  <c r="CZ49" i="3"/>
  <c r="DA49" i="3"/>
  <c r="DB49" i="3"/>
  <c r="DC49" i="3"/>
  <c r="DF49" i="3"/>
  <c r="DG49" i="3"/>
  <c r="DH49" i="3"/>
  <c r="DI49" i="3"/>
  <c r="DJ49" i="3"/>
  <c r="A50" i="3"/>
  <c r="Y50" i="3"/>
  <c r="CY50" i="3"/>
  <c r="CZ50" i="3"/>
  <c r="DA50" i="3"/>
  <c r="DB50" i="3"/>
  <c r="DC50" i="3"/>
  <c r="A51" i="3"/>
  <c r="Y51" i="3"/>
  <c r="CY51" i="3"/>
  <c r="CZ51" i="3"/>
  <c r="DA51" i="3"/>
  <c r="DB51" i="3"/>
  <c r="DC51" i="3"/>
  <c r="A52" i="3"/>
  <c r="Y52" i="3"/>
  <c r="CY52" i="3"/>
  <c r="CZ52" i="3"/>
  <c r="DA52" i="3"/>
  <c r="DB52" i="3"/>
  <c r="DC52" i="3"/>
  <c r="A53" i="3"/>
  <c r="Y53" i="3"/>
  <c r="CY53" i="3"/>
  <c r="CZ53" i="3"/>
  <c r="DA53" i="3"/>
  <c r="DB53" i="3"/>
  <c r="DC53" i="3"/>
  <c r="A54" i="3"/>
  <c r="Y54" i="3"/>
  <c r="CY54" i="3"/>
  <c r="CZ54" i="3"/>
  <c r="DA54" i="3"/>
  <c r="DB54" i="3"/>
  <c r="DC54" i="3"/>
  <c r="A55" i="3"/>
  <c r="Y55" i="3"/>
  <c r="CX55" i="3"/>
  <c r="CY55" i="3"/>
  <c r="CZ55" i="3"/>
  <c r="DA55" i="3"/>
  <c r="DB55" i="3"/>
  <c r="DC55" i="3"/>
  <c r="DF55" i="3"/>
  <c r="DG55" i="3"/>
  <c r="DH55" i="3"/>
  <c r="DI55" i="3"/>
  <c r="DJ55" i="3"/>
  <c r="A56" i="3"/>
  <c r="Y56" i="3"/>
  <c r="CX56" i="3"/>
  <c r="CY56" i="3"/>
  <c r="CZ56" i="3"/>
  <c r="DA56" i="3"/>
  <c r="DB56" i="3"/>
  <c r="DC56" i="3"/>
  <c r="DF56" i="3"/>
  <c r="DG56" i="3"/>
  <c r="DH56" i="3"/>
  <c r="DI56" i="3"/>
  <c r="DJ56" i="3"/>
  <c r="A57" i="3"/>
  <c r="Y57" i="3"/>
  <c r="CX57" i="3"/>
  <c r="CY57" i="3"/>
  <c r="CZ57" i="3"/>
  <c r="DA57" i="3"/>
  <c r="DB57" i="3"/>
  <c r="DC57" i="3"/>
  <c r="DF57" i="3"/>
  <c r="DG57" i="3"/>
  <c r="DH57" i="3"/>
  <c r="DI57" i="3"/>
  <c r="DJ57" i="3"/>
  <c r="A58" i="3"/>
  <c r="Y58" i="3"/>
  <c r="CX58" i="3"/>
  <c r="CY58" i="3"/>
  <c r="CZ58" i="3"/>
  <c r="DA58" i="3"/>
  <c r="DB58" i="3"/>
  <c r="DC58" i="3"/>
  <c r="DF58" i="3"/>
  <c r="DG58" i="3"/>
  <c r="DH58" i="3"/>
  <c r="DI58" i="3"/>
  <c r="DJ58" i="3"/>
  <c r="A59" i="3"/>
  <c r="Y59" i="3"/>
  <c r="CX59" i="3"/>
  <c r="CY59" i="3"/>
  <c r="CZ59" i="3"/>
  <c r="DA59" i="3"/>
  <c r="DB59" i="3"/>
  <c r="DC59" i="3"/>
  <c r="DF59" i="3"/>
  <c r="DG59" i="3"/>
  <c r="DH59" i="3"/>
  <c r="DI59" i="3"/>
  <c r="DJ59" i="3"/>
  <c r="A60" i="3"/>
  <c r="Y60" i="3"/>
  <c r="CX60" i="3"/>
  <c r="CY60" i="3"/>
  <c r="CZ60" i="3"/>
  <c r="DA60" i="3"/>
  <c r="DB60" i="3"/>
  <c r="DC60" i="3"/>
  <c r="DF60" i="3"/>
  <c r="DG60" i="3"/>
  <c r="DH60" i="3"/>
  <c r="DI60" i="3"/>
  <c r="DJ60" i="3"/>
  <c r="A61" i="3"/>
  <c r="Y61" i="3"/>
  <c r="CX61" i="3"/>
  <c r="CY61" i="3"/>
  <c r="CZ61" i="3"/>
  <c r="DA61" i="3"/>
  <c r="DB61" i="3"/>
  <c r="DC61" i="3"/>
  <c r="DF61" i="3"/>
  <c r="DG61" i="3"/>
  <c r="DH61" i="3"/>
  <c r="DI61" i="3"/>
  <c r="DJ61" i="3"/>
  <c r="A62" i="3"/>
  <c r="Y62" i="3"/>
  <c r="CX62" i="3"/>
  <c r="CY62" i="3"/>
  <c r="CZ62" i="3"/>
  <c r="DA62" i="3"/>
  <c r="DB62" i="3"/>
  <c r="DC62" i="3"/>
  <c r="DF62" i="3"/>
  <c r="DG62" i="3"/>
  <c r="DH62" i="3"/>
  <c r="DI62" i="3"/>
  <c r="DJ62" i="3"/>
  <c r="A63" i="3"/>
  <c r="Y63" i="3"/>
  <c r="CX63" i="3"/>
  <c r="CY63" i="3"/>
  <c r="CZ63" i="3"/>
  <c r="DA63" i="3"/>
  <c r="DB63" i="3"/>
  <c r="DC63" i="3"/>
  <c r="DF63" i="3"/>
  <c r="DG63" i="3"/>
  <c r="DH63" i="3"/>
  <c r="DI63" i="3"/>
  <c r="DJ63" i="3"/>
  <c r="A64" i="3"/>
  <c r="Y64" i="3"/>
  <c r="CX64" i="3"/>
  <c r="CY64" i="3"/>
  <c r="CZ64" i="3"/>
  <c r="DA64" i="3"/>
  <c r="DB64" i="3"/>
  <c r="DC64" i="3"/>
  <c r="DF64" i="3"/>
  <c r="DG64" i="3"/>
  <c r="DH64" i="3"/>
  <c r="DI64" i="3"/>
  <c r="DJ64" i="3"/>
  <c r="A65" i="3"/>
  <c r="Y65" i="3"/>
  <c r="CX65" i="3"/>
  <c r="CY65" i="3"/>
  <c r="CZ65" i="3"/>
  <c r="DA65" i="3"/>
  <c r="DB65" i="3"/>
  <c r="DC65" i="3"/>
  <c r="DF65" i="3"/>
  <c r="DG65" i="3"/>
  <c r="DH65" i="3"/>
  <c r="DI65" i="3"/>
  <c r="DJ65" i="3"/>
  <c r="A66" i="3"/>
  <c r="Y66" i="3"/>
  <c r="CX66" i="3"/>
  <c r="CY66" i="3"/>
  <c r="CZ66" i="3"/>
  <c r="DA66" i="3"/>
  <c r="DB66" i="3"/>
  <c r="DC66" i="3"/>
  <c r="DF66" i="3"/>
  <c r="DG66" i="3"/>
  <c r="DH66" i="3"/>
  <c r="DI66" i="3"/>
  <c r="DJ66" i="3"/>
  <c r="A67" i="3"/>
  <c r="Y67" i="3"/>
  <c r="CX67" i="3"/>
  <c r="CY67" i="3"/>
  <c r="CZ67" i="3"/>
  <c r="DA67" i="3"/>
  <c r="DB67" i="3"/>
  <c r="DC67" i="3"/>
  <c r="DF67" i="3"/>
  <c r="DG67" i="3"/>
  <c r="DH67" i="3"/>
  <c r="DI67" i="3"/>
  <c r="DJ67" i="3"/>
  <c r="A68" i="3"/>
  <c r="Y68" i="3"/>
  <c r="CX68" i="3"/>
  <c r="CY68" i="3"/>
  <c r="CZ68" i="3"/>
  <c r="DA68" i="3"/>
  <c r="DB68" i="3"/>
  <c r="DC68" i="3"/>
  <c r="DF68" i="3"/>
  <c r="DG68" i="3"/>
  <c r="DH68" i="3"/>
  <c r="DI68" i="3"/>
  <c r="DJ68" i="3"/>
  <c r="A69" i="3"/>
  <c r="Y69" i="3"/>
  <c r="CX69" i="3"/>
  <c r="CY69" i="3"/>
  <c r="CZ69" i="3"/>
  <c r="DA69" i="3"/>
  <c r="DB69" i="3"/>
  <c r="DC69" i="3"/>
  <c r="DF69" i="3"/>
  <c r="DG69" i="3"/>
  <c r="DH69" i="3"/>
  <c r="DI69" i="3"/>
  <c r="DJ69" i="3"/>
  <c r="A70" i="3"/>
  <c r="Y70" i="3"/>
  <c r="CX70" i="3"/>
  <c r="CY70" i="3"/>
  <c r="CZ70" i="3"/>
  <c r="DA70" i="3"/>
  <c r="DB70" i="3"/>
  <c r="DC70" i="3"/>
  <c r="DF70" i="3"/>
  <c r="DG70" i="3"/>
  <c r="DH70" i="3"/>
  <c r="DI70" i="3"/>
  <c r="DJ70" i="3"/>
  <c r="A71" i="3"/>
  <c r="Y71" i="3"/>
  <c r="CX71" i="3"/>
  <c r="CY71" i="3"/>
  <c r="CZ71" i="3"/>
  <c r="DA71" i="3"/>
  <c r="DB71" i="3"/>
  <c r="DC71" i="3"/>
  <c r="DF71" i="3"/>
  <c r="DG71" i="3"/>
  <c r="DH71" i="3"/>
  <c r="DI71" i="3"/>
  <c r="DJ71" i="3"/>
  <c r="A72" i="3"/>
  <c r="Y72" i="3"/>
  <c r="CX72" i="3"/>
  <c r="CY72" i="3"/>
  <c r="CZ72" i="3"/>
  <c r="DA72" i="3"/>
  <c r="DB72" i="3"/>
  <c r="DC72" i="3"/>
  <c r="DF72" i="3"/>
  <c r="DG72" i="3"/>
  <c r="DH72" i="3"/>
  <c r="DI72" i="3"/>
  <c r="DJ72" i="3"/>
  <c r="A73" i="3"/>
  <c r="Y73" i="3"/>
  <c r="CX73" i="3"/>
  <c r="CY73" i="3"/>
  <c r="CZ73" i="3"/>
  <c r="DA73" i="3"/>
  <c r="DB73" i="3"/>
  <c r="DC73" i="3"/>
  <c r="DF73" i="3"/>
  <c r="DG73" i="3"/>
  <c r="DH73" i="3"/>
  <c r="DI73" i="3"/>
  <c r="DJ73" i="3"/>
  <c r="A74" i="3"/>
  <c r="Y74" i="3"/>
  <c r="CX74" i="3"/>
  <c r="CY74" i="3"/>
  <c r="CZ74" i="3"/>
  <c r="DA74" i="3"/>
  <c r="DB74" i="3"/>
  <c r="DC74" i="3"/>
  <c r="DF74" i="3"/>
  <c r="DG74" i="3"/>
  <c r="DH74" i="3"/>
  <c r="DI74" i="3"/>
  <c r="DJ74" i="3"/>
  <c r="A75" i="3"/>
  <c r="Y75" i="3"/>
  <c r="CX75" i="3"/>
  <c r="CY75" i="3"/>
  <c r="CZ75" i="3"/>
  <c r="DA75" i="3"/>
  <c r="DB75" i="3"/>
  <c r="DC75" i="3"/>
  <c r="DF75" i="3"/>
  <c r="DG75" i="3"/>
  <c r="DH75" i="3"/>
  <c r="DI75" i="3"/>
  <c r="DJ75" i="3"/>
  <c r="A76" i="3"/>
  <c r="Y76" i="3"/>
  <c r="CX76" i="3"/>
  <c r="CY76" i="3"/>
  <c r="CZ76" i="3"/>
  <c r="DA76" i="3"/>
  <c r="DB76" i="3"/>
  <c r="DC76" i="3"/>
  <c r="DF76" i="3"/>
  <c r="DG76" i="3"/>
  <c r="DH76" i="3"/>
  <c r="DI76" i="3"/>
  <c r="DJ76" i="3"/>
  <c r="A77" i="3"/>
  <c r="Y77" i="3"/>
  <c r="CX77" i="3"/>
  <c r="CY77" i="3"/>
  <c r="CZ77" i="3"/>
  <c r="DA77" i="3"/>
  <c r="DB77" i="3"/>
  <c r="DC77" i="3"/>
  <c r="DF77" i="3"/>
  <c r="DG77" i="3"/>
  <c r="DH77" i="3"/>
  <c r="DI77" i="3"/>
  <c r="DJ77" i="3"/>
  <c r="A78" i="3"/>
  <c r="Y78" i="3"/>
  <c r="CX78" i="3"/>
  <c r="CY78" i="3"/>
  <c r="CZ78" i="3"/>
  <c r="DA78" i="3"/>
  <c r="DB78" i="3"/>
  <c r="DC78" i="3"/>
  <c r="DF78" i="3"/>
  <c r="DG78" i="3"/>
  <c r="DH78" i="3"/>
  <c r="DI78" i="3"/>
  <c r="DJ78" i="3"/>
  <c r="A79" i="3"/>
  <c r="Y79" i="3"/>
  <c r="CX79" i="3"/>
  <c r="CY79" i="3"/>
  <c r="CZ79" i="3"/>
  <c r="DA79" i="3"/>
  <c r="DB79" i="3"/>
  <c r="DC79" i="3"/>
  <c r="DF79" i="3"/>
  <c r="DG79" i="3"/>
  <c r="DH79" i="3"/>
  <c r="DI79" i="3"/>
  <c r="DJ79" i="3"/>
  <c r="A80" i="3"/>
  <c r="Y80" i="3"/>
  <c r="CX80" i="3"/>
  <c r="CY80" i="3"/>
  <c r="CZ80" i="3"/>
  <c r="DA80" i="3"/>
  <c r="DB80" i="3"/>
  <c r="DC80" i="3"/>
  <c r="DF80" i="3"/>
  <c r="DG80" i="3"/>
  <c r="DH80" i="3"/>
  <c r="DI80" i="3"/>
  <c r="DJ80" i="3"/>
  <c r="A81" i="3"/>
  <c r="Y81" i="3"/>
  <c r="CX81" i="3"/>
  <c r="CY81" i="3"/>
  <c r="CZ81" i="3"/>
  <c r="DA81" i="3"/>
  <c r="DB81" i="3"/>
  <c r="DC81" i="3"/>
  <c r="DF81" i="3"/>
  <c r="DG81" i="3"/>
  <c r="DH81" i="3"/>
  <c r="DI81" i="3"/>
  <c r="DJ81" i="3"/>
  <c r="A82" i="3"/>
  <c r="Y82" i="3"/>
  <c r="CX82" i="3"/>
  <c r="CY82" i="3"/>
  <c r="CZ82" i="3"/>
  <c r="DA82" i="3"/>
  <c r="DB82" i="3"/>
  <c r="DC82" i="3"/>
  <c r="DF82" i="3"/>
  <c r="DG82" i="3"/>
  <c r="DH82" i="3"/>
  <c r="DI82" i="3"/>
  <c r="DJ82" i="3"/>
  <c r="A83" i="3"/>
  <c r="Y83" i="3"/>
  <c r="CX83" i="3"/>
  <c r="CY83" i="3"/>
  <c r="CZ83" i="3"/>
  <c r="DA83" i="3"/>
  <c r="DB83" i="3"/>
  <c r="DC83" i="3"/>
  <c r="DF83" i="3"/>
  <c r="DG83" i="3"/>
  <c r="DH83" i="3"/>
  <c r="DI83" i="3"/>
  <c r="DJ83" i="3"/>
  <c r="A84" i="3"/>
  <c r="Y84" i="3"/>
  <c r="CX84" i="3"/>
  <c r="CY84" i="3"/>
  <c r="CZ84" i="3"/>
  <c r="DA84" i="3"/>
  <c r="DB84" i="3"/>
  <c r="DC84" i="3"/>
  <c r="DF84" i="3"/>
  <c r="DG84" i="3"/>
  <c r="DH84" i="3"/>
  <c r="DI84" i="3"/>
  <c r="DJ84" i="3"/>
  <c r="A85" i="3"/>
  <c r="Y85" i="3"/>
  <c r="CX85" i="3"/>
  <c r="CY85" i="3"/>
  <c r="CZ85" i="3"/>
  <c r="DA85" i="3"/>
  <c r="DB85" i="3"/>
  <c r="DC85" i="3"/>
  <c r="DF85" i="3"/>
  <c r="DG85" i="3"/>
  <c r="DH85" i="3"/>
  <c r="DI85" i="3"/>
  <c r="DJ85" i="3"/>
  <c r="A86" i="3"/>
  <c r="Y86" i="3"/>
  <c r="CY86" i="3"/>
  <c r="CZ86" i="3"/>
  <c r="DA86" i="3"/>
  <c r="DB86" i="3"/>
  <c r="DC86" i="3"/>
  <c r="A87" i="3"/>
  <c r="Y87" i="3"/>
  <c r="CY87" i="3"/>
  <c r="CZ87" i="3"/>
  <c r="DA87" i="3"/>
  <c r="DB87" i="3"/>
  <c r="DC87" i="3"/>
  <c r="A88" i="3"/>
  <c r="Y88" i="3"/>
  <c r="CY88" i="3"/>
  <c r="CZ88" i="3"/>
  <c r="DA88" i="3"/>
  <c r="DB88" i="3"/>
  <c r="DC88" i="3"/>
  <c r="A89" i="3"/>
  <c r="Y89" i="3"/>
  <c r="CY89" i="3"/>
  <c r="CZ89" i="3"/>
  <c r="DA89" i="3"/>
  <c r="DB89" i="3"/>
  <c r="DC89" i="3"/>
  <c r="A90" i="3"/>
  <c r="Y90" i="3"/>
  <c r="CX90" i="3"/>
  <c r="CY90" i="3"/>
  <c r="CZ90" i="3"/>
  <c r="DA90" i="3"/>
  <c r="DB90" i="3"/>
  <c r="DC90" i="3"/>
  <c r="DF90" i="3"/>
  <c r="DG90" i="3"/>
  <c r="DH90" i="3"/>
  <c r="DI90" i="3"/>
  <c r="DJ90" i="3"/>
  <c r="A91" i="3"/>
  <c r="Y91" i="3"/>
  <c r="CX91" i="3"/>
  <c r="CY91" i="3"/>
  <c r="CZ91" i="3"/>
  <c r="DA91" i="3"/>
  <c r="DB91" i="3"/>
  <c r="DC91" i="3"/>
  <c r="DF91" i="3"/>
  <c r="DG91" i="3"/>
  <c r="DH91" i="3"/>
  <c r="DI91" i="3"/>
  <c r="DJ91" i="3"/>
  <c r="A92" i="3"/>
  <c r="Y92" i="3"/>
  <c r="CX92" i="3"/>
  <c r="CY92" i="3"/>
  <c r="CZ92" i="3"/>
  <c r="DA92" i="3"/>
  <c r="DB92" i="3"/>
  <c r="DC92" i="3"/>
  <c r="DF92" i="3"/>
  <c r="DG92" i="3"/>
  <c r="DH92" i="3"/>
  <c r="DI92" i="3"/>
  <c r="DJ92" i="3"/>
  <c r="A93" i="3"/>
  <c r="Y93" i="3"/>
  <c r="CX93" i="3"/>
  <c r="CY93" i="3"/>
  <c r="CZ93" i="3"/>
  <c r="DA93" i="3"/>
  <c r="DB93" i="3"/>
  <c r="DC93" i="3"/>
  <c r="DF93" i="3"/>
  <c r="DG93" i="3"/>
  <c r="DH93" i="3"/>
  <c r="DI93" i="3"/>
  <c r="DJ93" i="3"/>
  <c r="A94" i="3"/>
  <c r="Y94" i="3"/>
  <c r="CX94" i="3"/>
  <c r="CY94" i="3"/>
  <c r="CZ94" i="3"/>
  <c r="DA94" i="3"/>
  <c r="DB94" i="3"/>
  <c r="DC94" i="3"/>
  <c r="DF94" i="3"/>
  <c r="DG94" i="3"/>
  <c r="DH94" i="3"/>
  <c r="DI94" i="3"/>
  <c r="DJ94" i="3"/>
  <c r="A95" i="3"/>
  <c r="Y95" i="3"/>
  <c r="CX95" i="3"/>
  <c r="CY95" i="3"/>
  <c r="CZ95" i="3"/>
  <c r="DA95" i="3"/>
  <c r="DB95" i="3"/>
  <c r="DC95" i="3"/>
  <c r="DF95" i="3"/>
  <c r="DG95" i="3"/>
  <c r="DH95" i="3"/>
  <c r="DI95" i="3"/>
  <c r="DJ95" i="3"/>
  <c r="A96" i="3"/>
  <c r="Y96" i="3"/>
  <c r="CX96" i="3"/>
  <c r="CY96" i="3"/>
  <c r="CZ96" i="3"/>
  <c r="DA96" i="3"/>
  <c r="DB96" i="3"/>
  <c r="DC96" i="3"/>
  <c r="DF96" i="3"/>
  <c r="DG96" i="3"/>
  <c r="DH96" i="3"/>
  <c r="DI96" i="3"/>
  <c r="DJ96" i="3"/>
  <c r="A97" i="3"/>
  <c r="Y97" i="3"/>
  <c r="CX97" i="3"/>
  <c r="CY97" i="3"/>
  <c r="CZ97" i="3"/>
  <c r="DA97" i="3"/>
  <c r="DB97" i="3"/>
  <c r="DC97" i="3"/>
  <c r="DF97" i="3"/>
  <c r="DG97" i="3"/>
  <c r="DH97" i="3"/>
  <c r="DI97" i="3"/>
  <c r="DJ97" i="3"/>
  <c r="A98" i="3"/>
  <c r="Y98" i="3"/>
  <c r="CX98" i="3"/>
  <c r="CY98" i="3"/>
  <c r="CZ98" i="3"/>
  <c r="DA98" i="3"/>
  <c r="DB98" i="3"/>
  <c r="DC98" i="3"/>
  <c r="DF98" i="3"/>
  <c r="DG98" i="3"/>
  <c r="DH98" i="3"/>
  <c r="DI98" i="3"/>
  <c r="DJ98" i="3"/>
  <c r="A99" i="3"/>
  <c r="Y99" i="3"/>
  <c r="CX99" i="3"/>
  <c r="CY99" i="3"/>
  <c r="CZ99" i="3"/>
  <c r="DA99" i="3"/>
  <c r="DB99" i="3"/>
  <c r="DC99" i="3"/>
  <c r="DF99" i="3"/>
  <c r="DG99" i="3"/>
  <c r="DH99" i="3"/>
  <c r="DI99" i="3"/>
  <c r="DJ99" i="3"/>
  <c r="A100" i="3"/>
  <c r="Y100" i="3"/>
  <c r="CX100" i="3"/>
  <c r="CY100" i="3"/>
  <c r="CZ100" i="3"/>
  <c r="DA100" i="3"/>
  <c r="DB100" i="3"/>
  <c r="DC100" i="3"/>
  <c r="DF100" i="3"/>
  <c r="DG100" i="3"/>
  <c r="DH100" i="3"/>
  <c r="DI100" i="3"/>
  <c r="DJ100" i="3"/>
  <c r="A101" i="3"/>
  <c r="Y101" i="3"/>
  <c r="CX101" i="3"/>
  <c r="CY101" i="3"/>
  <c r="CZ101" i="3"/>
  <c r="DA101" i="3"/>
  <c r="DB101" i="3"/>
  <c r="DC101" i="3"/>
  <c r="DF101" i="3"/>
  <c r="DG101" i="3"/>
  <c r="DH101" i="3"/>
  <c r="DI101" i="3"/>
  <c r="DJ101" i="3"/>
  <c r="A102" i="3"/>
  <c r="Y102" i="3"/>
  <c r="CX102" i="3"/>
  <c r="CY102" i="3"/>
  <c r="CZ102" i="3"/>
  <c r="DA102" i="3"/>
  <c r="DB102" i="3"/>
  <c r="DC102" i="3"/>
  <c r="DF102" i="3"/>
  <c r="DG102" i="3"/>
  <c r="DH102" i="3"/>
  <c r="DI102" i="3"/>
  <c r="DJ102" i="3"/>
  <c r="A103" i="3"/>
  <c r="Y103" i="3"/>
  <c r="CX103" i="3"/>
  <c r="CY103" i="3"/>
  <c r="CZ103" i="3"/>
  <c r="DA103" i="3"/>
  <c r="DB103" i="3"/>
  <c r="DC103" i="3"/>
  <c r="DF103" i="3"/>
  <c r="DG103" i="3"/>
  <c r="DH103" i="3"/>
  <c r="DI103" i="3"/>
  <c r="DJ103" i="3"/>
  <c r="A104" i="3"/>
  <c r="Y104" i="3"/>
  <c r="CX104" i="3"/>
  <c r="CY104" i="3"/>
  <c r="CZ104" i="3"/>
  <c r="DA104" i="3"/>
  <c r="DB104" i="3"/>
  <c r="DC104" i="3"/>
  <c r="DF104" i="3"/>
  <c r="DG104" i="3"/>
  <c r="DH104" i="3"/>
  <c r="DI104" i="3"/>
  <c r="DJ104" i="3"/>
  <c r="A105" i="3"/>
  <c r="Y105" i="3"/>
  <c r="CX105" i="3"/>
  <c r="CY105" i="3"/>
  <c r="CZ105" i="3"/>
  <c r="DA105" i="3"/>
  <c r="DB105" i="3"/>
  <c r="DC105" i="3"/>
  <c r="DF105" i="3"/>
  <c r="DG105" i="3"/>
  <c r="DH105" i="3"/>
  <c r="DI105" i="3"/>
  <c r="DJ105" i="3"/>
  <c r="A106" i="3"/>
  <c r="Y106" i="3"/>
  <c r="CX106" i="3"/>
  <c r="CY106" i="3"/>
  <c r="CZ106" i="3"/>
  <c r="DA106" i="3"/>
  <c r="DB106" i="3"/>
  <c r="DC106" i="3"/>
  <c r="DF106" i="3"/>
  <c r="DG106" i="3"/>
  <c r="DH106" i="3"/>
  <c r="DI106" i="3"/>
  <c r="DJ106" i="3"/>
  <c r="A107" i="3"/>
  <c r="Y107" i="3"/>
  <c r="CX107" i="3"/>
  <c r="CY107" i="3"/>
  <c r="CZ107" i="3"/>
  <c r="DA107" i="3"/>
  <c r="DB107" i="3"/>
  <c r="DC107" i="3"/>
  <c r="DF107" i="3"/>
  <c r="DG107" i="3"/>
  <c r="DH107" i="3"/>
  <c r="DI107" i="3"/>
  <c r="DJ107" i="3"/>
  <c r="A108" i="3"/>
  <c r="Y108" i="3"/>
  <c r="CX108" i="3"/>
  <c r="CY108" i="3"/>
  <c r="CZ108" i="3"/>
  <c r="DA108" i="3"/>
  <c r="DB108" i="3"/>
  <c r="DC108" i="3"/>
  <c r="DF108" i="3"/>
  <c r="DG108" i="3"/>
  <c r="DH108" i="3"/>
  <c r="DI108" i="3"/>
  <c r="DJ108" i="3"/>
  <c r="A109" i="3"/>
  <c r="Y109" i="3"/>
  <c r="CX109" i="3"/>
  <c r="CY109" i="3"/>
  <c r="CZ109" i="3"/>
  <c r="DA109" i="3"/>
  <c r="DB109" i="3"/>
  <c r="DC109" i="3"/>
  <c r="DF109" i="3"/>
  <c r="DG109" i="3"/>
  <c r="DH109" i="3"/>
  <c r="DI109" i="3"/>
  <c r="DJ109" i="3"/>
  <c r="A110" i="3"/>
  <c r="Y110" i="3"/>
  <c r="CX110" i="3"/>
  <c r="CY110" i="3"/>
  <c r="CZ110" i="3"/>
  <c r="DA110" i="3"/>
  <c r="DB110" i="3"/>
  <c r="DC110" i="3"/>
  <c r="DF110" i="3"/>
  <c r="DG110" i="3"/>
  <c r="DH110" i="3"/>
  <c r="DI110" i="3"/>
  <c r="DJ110" i="3"/>
  <c r="A111" i="3"/>
  <c r="Y111" i="3"/>
  <c r="CX111" i="3"/>
  <c r="CY111" i="3"/>
  <c r="CZ111" i="3"/>
  <c r="DA111" i="3"/>
  <c r="DB111" i="3"/>
  <c r="DC111" i="3"/>
  <c r="DF111" i="3"/>
  <c r="DG111" i="3"/>
  <c r="DH111" i="3"/>
  <c r="DI111" i="3"/>
  <c r="DJ111" i="3"/>
  <c r="A112" i="3"/>
  <c r="Y112" i="3"/>
  <c r="CX112" i="3"/>
  <c r="CY112" i="3"/>
  <c r="CZ112" i="3"/>
  <c r="DA112" i="3"/>
  <c r="DB112" i="3"/>
  <c r="DC112" i="3"/>
  <c r="DF112" i="3"/>
  <c r="DG112" i="3"/>
  <c r="DH112" i="3"/>
  <c r="DI112" i="3"/>
  <c r="DJ112" i="3"/>
  <c r="A113" i="3"/>
  <c r="Y113" i="3"/>
  <c r="CY113" i="3"/>
  <c r="CZ113" i="3"/>
  <c r="DA113" i="3"/>
  <c r="DB113" i="3"/>
  <c r="DC113" i="3"/>
  <c r="A114" i="3"/>
  <c r="Y114" i="3"/>
  <c r="CY114" i="3"/>
  <c r="CZ114" i="3"/>
  <c r="DA114" i="3"/>
  <c r="DB114" i="3"/>
  <c r="DC114" i="3"/>
  <c r="A115" i="3"/>
  <c r="Y115" i="3"/>
  <c r="CY115" i="3"/>
  <c r="CZ115" i="3"/>
  <c r="DA115" i="3"/>
  <c r="DB115" i="3"/>
  <c r="DC115" i="3"/>
  <c r="A116" i="3"/>
  <c r="Y116" i="3"/>
  <c r="CY116" i="3"/>
  <c r="CZ116" i="3"/>
  <c r="DA116" i="3"/>
  <c r="DB116" i="3"/>
  <c r="DC116" i="3"/>
  <c r="A117" i="3"/>
  <c r="Y117" i="3"/>
  <c r="CX117" i="3"/>
  <c r="CY117" i="3"/>
  <c r="CZ117" i="3"/>
  <c r="DA117" i="3"/>
  <c r="DB117" i="3"/>
  <c r="DC117" i="3"/>
  <c r="DF117" i="3"/>
  <c r="DG117" i="3"/>
  <c r="DH117" i="3"/>
  <c r="DI117" i="3"/>
  <c r="DJ117" i="3"/>
  <c r="A118" i="3"/>
  <c r="Y118" i="3"/>
  <c r="CX118" i="3"/>
  <c r="CY118" i="3"/>
  <c r="CZ118" i="3"/>
  <c r="DA118" i="3"/>
  <c r="DB118" i="3"/>
  <c r="DC118" i="3"/>
  <c r="DF118" i="3"/>
  <c r="DG118" i="3"/>
  <c r="DH118" i="3"/>
  <c r="DI118" i="3"/>
  <c r="DJ118" i="3"/>
  <c r="A119" i="3"/>
  <c r="Y119" i="3"/>
  <c r="CX119" i="3"/>
  <c r="CY119" i="3"/>
  <c r="CZ119" i="3"/>
  <c r="DA119" i="3"/>
  <c r="DB119" i="3"/>
  <c r="DC119" i="3"/>
  <c r="DF119" i="3"/>
  <c r="DG119" i="3"/>
  <c r="DH119" i="3"/>
  <c r="DI119" i="3"/>
  <c r="DJ119" i="3"/>
  <c r="A120" i="3"/>
  <c r="Y120" i="3"/>
  <c r="CX120" i="3"/>
  <c r="CY120" i="3"/>
  <c r="CZ120" i="3"/>
  <c r="DA120" i="3"/>
  <c r="DB120" i="3"/>
  <c r="DC120" i="3"/>
  <c r="DF120" i="3"/>
  <c r="DG120" i="3"/>
  <c r="DH120" i="3"/>
  <c r="DI120" i="3"/>
  <c r="DJ120" i="3"/>
  <c r="A121" i="3"/>
  <c r="Y121" i="3"/>
  <c r="CX121" i="3"/>
  <c r="CY121" i="3"/>
  <c r="CZ121" i="3"/>
  <c r="DA121" i="3"/>
  <c r="DB121" i="3"/>
  <c r="DC121" i="3"/>
  <c r="DF121" i="3"/>
  <c r="DG121" i="3"/>
  <c r="DH121" i="3"/>
  <c r="DI121" i="3"/>
  <c r="DJ121" i="3"/>
  <c r="A122" i="3"/>
  <c r="Y122" i="3"/>
  <c r="CX122" i="3"/>
  <c r="CY122" i="3"/>
  <c r="CZ122" i="3"/>
  <c r="DA122" i="3"/>
  <c r="DB122" i="3"/>
  <c r="DC122" i="3"/>
  <c r="DF122" i="3"/>
  <c r="DG122" i="3"/>
  <c r="DH122" i="3"/>
  <c r="DI122" i="3"/>
  <c r="DJ122" i="3"/>
  <c r="A123" i="3"/>
  <c r="Y123" i="3"/>
  <c r="CX123" i="3"/>
  <c r="CY123" i="3"/>
  <c r="CZ123" i="3"/>
  <c r="DA123" i="3"/>
  <c r="DB123" i="3"/>
  <c r="DC123" i="3"/>
  <c r="DF123" i="3"/>
  <c r="DG123" i="3"/>
  <c r="DH123" i="3"/>
  <c r="DI123" i="3"/>
  <c r="DJ123" i="3"/>
  <c r="A124" i="3"/>
  <c r="Y124" i="3"/>
  <c r="CX124" i="3"/>
  <c r="CY124" i="3"/>
  <c r="CZ124" i="3"/>
  <c r="DA124" i="3"/>
  <c r="DB124" i="3"/>
  <c r="DC124" i="3"/>
  <c r="DF124" i="3"/>
  <c r="DG124" i="3"/>
  <c r="DH124" i="3"/>
  <c r="DI124" i="3"/>
  <c r="DJ124" i="3"/>
  <c r="A125" i="3"/>
  <c r="Y125" i="3"/>
  <c r="CX125" i="3"/>
  <c r="CY125" i="3"/>
  <c r="CZ125" i="3"/>
  <c r="DA125" i="3"/>
  <c r="DB125" i="3"/>
  <c r="DC125" i="3"/>
  <c r="DF125" i="3"/>
  <c r="DG125" i="3"/>
  <c r="DH125" i="3"/>
  <c r="DI125" i="3"/>
  <c r="DJ125" i="3"/>
  <c r="A126" i="3"/>
  <c r="Y126" i="3"/>
  <c r="CX126" i="3"/>
  <c r="CY126" i="3"/>
  <c r="CZ126" i="3"/>
  <c r="DA126" i="3"/>
  <c r="DB126" i="3"/>
  <c r="DC126" i="3"/>
  <c r="DF126" i="3"/>
  <c r="DG126" i="3"/>
  <c r="DH126" i="3"/>
  <c r="DI126" i="3"/>
  <c r="DJ126" i="3"/>
  <c r="A127" i="3"/>
  <c r="Y127" i="3"/>
  <c r="CX127" i="3"/>
  <c r="CY127" i="3"/>
  <c r="CZ127" i="3"/>
  <c r="DA127" i="3"/>
  <c r="DB127" i="3"/>
  <c r="DC127" i="3"/>
  <c r="DF127" i="3"/>
  <c r="DG127" i="3"/>
  <c r="DH127" i="3"/>
  <c r="DI127" i="3"/>
  <c r="DJ127" i="3"/>
  <c r="A128" i="3"/>
  <c r="Y128" i="3"/>
  <c r="CX128" i="3"/>
  <c r="CY128" i="3"/>
  <c r="CZ128" i="3"/>
  <c r="DA128" i="3"/>
  <c r="DB128" i="3"/>
  <c r="DC128" i="3"/>
  <c r="DF128" i="3"/>
  <c r="DG128" i="3"/>
  <c r="DH128" i="3"/>
  <c r="DI128" i="3"/>
  <c r="DJ128" i="3"/>
  <c r="A129" i="3"/>
  <c r="Y129" i="3"/>
  <c r="CX129" i="3"/>
  <c r="CY129" i="3"/>
  <c r="CZ129" i="3"/>
  <c r="DA129" i="3"/>
  <c r="DB129" i="3"/>
  <c r="DC129" i="3"/>
  <c r="DF129" i="3"/>
  <c r="DG129" i="3"/>
  <c r="DH129" i="3"/>
  <c r="DI129" i="3"/>
  <c r="DJ129" i="3"/>
  <c r="A130" i="3"/>
  <c r="Y130" i="3"/>
  <c r="CX130" i="3"/>
  <c r="CY130" i="3"/>
  <c r="CZ130" i="3"/>
  <c r="DA130" i="3"/>
  <c r="DB130" i="3"/>
  <c r="DC130" i="3"/>
  <c r="DF130" i="3"/>
  <c r="DG130" i="3"/>
  <c r="DH130" i="3"/>
  <c r="DI130" i="3"/>
  <c r="DJ130" i="3"/>
  <c r="A131" i="3"/>
  <c r="Y131" i="3"/>
  <c r="CX131" i="3"/>
  <c r="CY131" i="3"/>
  <c r="CZ131" i="3"/>
  <c r="DA131" i="3"/>
  <c r="DB131" i="3"/>
  <c r="DC131" i="3"/>
  <c r="DF131" i="3"/>
  <c r="DG131" i="3"/>
  <c r="DH131" i="3"/>
  <c r="DI131" i="3"/>
  <c r="DJ131" i="3"/>
  <c r="A132" i="3"/>
  <c r="Y132" i="3"/>
  <c r="CX132" i="3"/>
  <c r="CY132" i="3"/>
  <c r="CZ132" i="3"/>
  <c r="DA132" i="3"/>
  <c r="DB132" i="3"/>
  <c r="DC132" i="3"/>
  <c r="DF132" i="3"/>
  <c r="DG132" i="3"/>
  <c r="DH132" i="3"/>
  <c r="DI132" i="3"/>
  <c r="DJ132" i="3"/>
  <c r="A133" i="3"/>
  <c r="Y133" i="3"/>
  <c r="CX133" i="3"/>
  <c r="CY133" i="3"/>
  <c r="CZ133" i="3"/>
  <c r="DA133" i="3"/>
  <c r="DB133" i="3"/>
  <c r="DC133" i="3"/>
  <c r="DF133" i="3"/>
  <c r="DG133" i="3"/>
  <c r="DH133" i="3"/>
  <c r="DI133" i="3"/>
  <c r="DJ133" i="3"/>
  <c r="A134" i="3"/>
  <c r="Y134" i="3"/>
  <c r="CX134" i="3"/>
  <c r="CY134" i="3"/>
  <c r="CZ134" i="3"/>
  <c r="DA134" i="3"/>
  <c r="DB134" i="3"/>
  <c r="DC134" i="3"/>
  <c r="DF134" i="3"/>
  <c r="DG134" i="3"/>
  <c r="DH134" i="3"/>
  <c r="DI134" i="3"/>
  <c r="DJ134" i="3"/>
  <c r="A135" i="3"/>
  <c r="Y135" i="3"/>
  <c r="CX135" i="3"/>
  <c r="CY135" i="3"/>
  <c r="CZ135" i="3"/>
  <c r="DA135" i="3"/>
  <c r="DB135" i="3"/>
  <c r="DC135" i="3"/>
  <c r="DF135" i="3"/>
  <c r="DG135" i="3"/>
  <c r="DH135" i="3"/>
  <c r="DI135" i="3"/>
  <c r="DJ135" i="3"/>
  <c r="A136" i="3"/>
  <c r="Y136" i="3"/>
  <c r="CX136" i="3"/>
  <c r="CY136" i="3"/>
  <c r="CZ136" i="3"/>
  <c r="DA136" i="3"/>
  <c r="DB136" i="3"/>
  <c r="DC136" i="3"/>
  <c r="DF136" i="3"/>
  <c r="DG136" i="3"/>
  <c r="DH136" i="3"/>
  <c r="DI136" i="3"/>
  <c r="DJ136" i="3"/>
  <c r="A137" i="3"/>
  <c r="Y137" i="3"/>
  <c r="CX137" i="3"/>
  <c r="CY137" i="3"/>
  <c r="CZ137" i="3"/>
  <c r="DA137" i="3"/>
  <c r="DB137" i="3"/>
  <c r="DC137" i="3"/>
  <c r="DF137" i="3"/>
  <c r="DG137" i="3"/>
  <c r="DH137" i="3"/>
  <c r="DI137" i="3"/>
  <c r="DJ137" i="3"/>
  <c r="A138" i="3"/>
  <c r="Y138" i="3"/>
  <c r="CX138" i="3"/>
  <c r="CY138" i="3"/>
  <c r="CZ138" i="3"/>
  <c r="DA138" i="3"/>
  <c r="DB138" i="3"/>
  <c r="DC138" i="3"/>
  <c r="DF138" i="3"/>
  <c r="DG138" i="3"/>
  <c r="DH138" i="3"/>
  <c r="DI138" i="3"/>
  <c r="DJ138" i="3"/>
  <c r="A139" i="3"/>
  <c r="Y139" i="3"/>
  <c r="CX139" i="3"/>
  <c r="CY139" i="3"/>
  <c r="CZ139" i="3"/>
  <c r="DA139" i="3"/>
  <c r="DB139" i="3"/>
  <c r="DC139" i="3"/>
  <c r="DF139" i="3"/>
  <c r="DG139" i="3"/>
  <c r="DH139" i="3"/>
  <c r="DI139" i="3"/>
  <c r="DJ139" i="3"/>
  <c r="A140" i="3"/>
  <c r="Y140" i="3"/>
  <c r="CX140" i="3"/>
  <c r="CY140" i="3"/>
  <c r="CZ140" i="3"/>
  <c r="DA140" i="3"/>
  <c r="DB140" i="3"/>
  <c r="DC140" i="3"/>
  <c r="DF140" i="3"/>
  <c r="DG140" i="3"/>
  <c r="DH140" i="3"/>
  <c r="DI140" i="3"/>
  <c r="DJ140" i="3"/>
  <c r="A141" i="3"/>
  <c r="Y141" i="3"/>
  <c r="CX141" i="3"/>
  <c r="CY141" i="3"/>
  <c r="CZ141" i="3"/>
  <c r="DA141" i="3"/>
  <c r="DB141" i="3"/>
  <c r="DC141" i="3"/>
  <c r="DF141" i="3"/>
  <c r="DG141" i="3"/>
  <c r="DH141" i="3"/>
  <c r="DI141" i="3"/>
  <c r="DJ141" i="3"/>
  <c r="A142" i="3"/>
  <c r="Y142" i="3"/>
  <c r="CX142" i="3"/>
  <c r="CY142" i="3"/>
  <c r="CZ142" i="3"/>
  <c r="DA142" i="3"/>
  <c r="DB142" i="3"/>
  <c r="DC142" i="3"/>
  <c r="DF142" i="3"/>
  <c r="DG142" i="3"/>
  <c r="DH142" i="3"/>
  <c r="DI142" i="3"/>
  <c r="DJ142" i="3"/>
  <c r="A143" i="3"/>
  <c r="Y143" i="3"/>
  <c r="CX143" i="3"/>
  <c r="CY143" i="3"/>
  <c r="CZ143" i="3"/>
  <c r="DA143" i="3"/>
  <c r="DB143" i="3"/>
  <c r="DC143" i="3"/>
  <c r="DF143" i="3"/>
  <c r="DG143" i="3"/>
  <c r="DH143" i="3"/>
  <c r="DI143" i="3"/>
  <c r="DJ143" i="3"/>
  <c r="A144" i="3"/>
  <c r="Y144" i="3"/>
  <c r="CX144" i="3"/>
  <c r="CY144" i="3"/>
  <c r="CZ144" i="3"/>
  <c r="DA144" i="3"/>
  <c r="DB144" i="3"/>
  <c r="DC144" i="3"/>
  <c r="DF144" i="3"/>
  <c r="DG144" i="3"/>
  <c r="DH144" i="3"/>
  <c r="DI144" i="3"/>
  <c r="DJ144" i="3"/>
  <c r="A145" i="3"/>
  <c r="Y145" i="3"/>
  <c r="CX145" i="3"/>
  <c r="CY145" i="3"/>
  <c r="CZ145" i="3"/>
  <c r="DA145" i="3"/>
  <c r="DB145" i="3"/>
  <c r="DC145" i="3"/>
  <c r="DF145" i="3"/>
  <c r="DG145" i="3"/>
  <c r="DH145" i="3"/>
  <c r="DI145" i="3"/>
  <c r="DJ145" i="3"/>
  <c r="A146" i="3"/>
  <c r="Y146" i="3"/>
  <c r="CX146" i="3"/>
  <c r="CY146" i="3"/>
  <c r="CZ146" i="3"/>
  <c r="DA146" i="3"/>
  <c r="DB146" i="3"/>
  <c r="DC146" i="3"/>
  <c r="DF146" i="3"/>
  <c r="DG146" i="3"/>
  <c r="DH146" i="3"/>
  <c r="DI146" i="3"/>
  <c r="DJ146" i="3"/>
  <c r="A147" i="3"/>
  <c r="Y147" i="3"/>
  <c r="CX147" i="3"/>
  <c r="CY147" i="3"/>
  <c r="CZ147" i="3"/>
  <c r="DA147" i="3"/>
  <c r="DB147" i="3"/>
  <c r="DC147" i="3"/>
  <c r="DF147" i="3"/>
  <c r="DG147" i="3"/>
  <c r="DH147" i="3"/>
  <c r="DI147" i="3"/>
  <c r="DJ147" i="3"/>
  <c r="A148" i="3"/>
  <c r="Y148" i="3"/>
  <c r="CY148" i="3"/>
  <c r="CZ148" i="3"/>
  <c r="DA148" i="3"/>
  <c r="DB148" i="3"/>
  <c r="DC148" i="3"/>
  <c r="A149" i="3"/>
  <c r="Y149" i="3"/>
  <c r="CY149" i="3"/>
  <c r="CZ149" i="3"/>
  <c r="DA149" i="3"/>
  <c r="DB149" i="3"/>
  <c r="DC149" i="3"/>
  <c r="A150" i="3"/>
  <c r="Y150" i="3"/>
  <c r="CY150" i="3"/>
  <c r="CZ150" i="3"/>
  <c r="DA150" i="3"/>
  <c r="DB150" i="3"/>
  <c r="DC150" i="3"/>
  <c r="A151" i="3"/>
  <c r="Y151" i="3"/>
  <c r="CY151" i="3"/>
  <c r="CZ151" i="3"/>
  <c r="DA151" i="3"/>
  <c r="DB151" i="3"/>
  <c r="DC151" i="3"/>
  <c r="A152" i="3"/>
  <c r="Y152" i="3"/>
  <c r="CX152" i="3"/>
  <c r="CY152" i="3"/>
  <c r="CZ152" i="3"/>
  <c r="DA152" i="3"/>
  <c r="DB152" i="3"/>
  <c r="DC152" i="3"/>
  <c r="DF152" i="3"/>
  <c r="DG152" i="3"/>
  <c r="DH152" i="3"/>
  <c r="DI152" i="3"/>
  <c r="DJ152" i="3"/>
  <c r="A153" i="3"/>
  <c r="Y153" i="3"/>
  <c r="CX153" i="3"/>
  <c r="CY153" i="3"/>
  <c r="CZ153" i="3"/>
  <c r="DA153" i="3"/>
  <c r="DB153" i="3"/>
  <c r="DC153" i="3"/>
  <c r="DF153" i="3"/>
  <c r="DG153" i="3"/>
  <c r="DH153" i="3"/>
  <c r="DI153" i="3"/>
  <c r="DJ153" i="3"/>
  <c r="A154" i="3"/>
  <c r="Y154" i="3"/>
  <c r="CX154" i="3"/>
  <c r="CY154" i="3"/>
  <c r="CZ154" i="3"/>
  <c r="DA154" i="3"/>
  <c r="DB154" i="3"/>
  <c r="DC154" i="3"/>
  <c r="DF154" i="3"/>
  <c r="DG154" i="3"/>
  <c r="DH154" i="3"/>
  <c r="DI154" i="3"/>
  <c r="DJ154" i="3"/>
  <c r="A155" i="3"/>
  <c r="Y155" i="3"/>
  <c r="CX155" i="3"/>
  <c r="CY155" i="3"/>
  <c r="CZ155" i="3"/>
  <c r="DA155" i="3"/>
  <c r="DB155" i="3"/>
  <c r="DC155" i="3"/>
  <c r="DF155" i="3"/>
  <c r="DG155" i="3"/>
  <c r="DH155" i="3"/>
  <c r="DI155" i="3"/>
  <c r="DJ155" i="3"/>
  <c r="A156" i="3"/>
  <c r="Y156" i="3"/>
  <c r="CX156" i="3"/>
  <c r="CY156" i="3"/>
  <c r="CZ156" i="3"/>
  <c r="DA156" i="3"/>
  <c r="DB156" i="3"/>
  <c r="DC156" i="3"/>
  <c r="DF156" i="3"/>
  <c r="DG156" i="3"/>
  <c r="DH156" i="3"/>
  <c r="DI156" i="3"/>
  <c r="DJ156" i="3"/>
  <c r="A157" i="3"/>
  <c r="Y157" i="3"/>
  <c r="CX157" i="3"/>
  <c r="CY157" i="3"/>
  <c r="CZ157" i="3"/>
  <c r="DA157" i="3"/>
  <c r="DB157" i="3"/>
  <c r="DC157" i="3"/>
  <c r="DF157" i="3"/>
  <c r="DG157" i="3"/>
  <c r="DH157" i="3"/>
  <c r="DI157" i="3"/>
  <c r="DJ157" i="3"/>
  <c r="A158" i="3"/>
  <c r="Y158" i="3"/>
  <c r="CX158" i="3"/>
  <c r="CY158" i="3"/>
  <c r="CZ158" i="3"/>
  <c r="DA158" i="3"/>
  <c r="DB158" i="3"/>
  <c r="DC158" i="3"/>
  <c r="DF158" i="3"/>
  <c r="DG158" i="3"/>
  <c r="DH158" i="3"/>
  <c r="DI158" i="3"/>
  <c r="DJ158" i="3"/>
  <c r="A159" i="3"/>
  <c r="Y159" i="3"/>
  <c r="CX159" i="3"/>
  <c r="CY159" i="3"/>
  <c r="CZ159" i="3"/>
  <c r="DA159" i="3"/>
  <c r="DB159" i="3"/>
  <c r="DC159" i="3"/>
  <c r="DF159" i="3"/>
  <c r="DG159" i="3"/>
  <c r="DH159" i="3"/>
  <c r="DI159" i="3"/>
  <c r="DJ159" i="3"/>
  <c r="A160" i="3"/>
  <c r="Y160" i="3"/>
  <c r="CX160" i="3"/>
  <c r="CY160" i="3"/>
  <c r="CZ160" i="3"/>
  <c r="DA160" i="3"/>
  <c r="DB160" i="3"/>
  <c r="DC160" i="3"/>
  <c r="DF160" i="3"/>
  <c r="DG160" i="3"/>
  <c r="DH160" i="3"/>
  <c r="DI160" i="3"/>
  <c r="DJ160" i="3"/>
  <c r="A161" i="3"/>
  <c r="Y161" i="3"/>
  <c r="CX161" i="3"/>
  <c r="CY161" i="3"/>
  <c r="CZ161" i="3"/>
  <c r="DA161" i="3"/>
  <c r="DB161" i="3"/>
  <c r="DC161" i="3"/>
  <c r="DF161" i="3"/>
  <c r="DG161" i="3"/>
  <c r="DH161" i="3"/>
  <c r="DI161" i="3"/>
  <c r="DJ161" i="3"/>
  <c r="A162" i="3"/>
  <c r="Y162" i="3"/>
  <c r="CX162" i="3"/>
  <c r="CY162" i="3"/>
  <c r="CZ162" i="3"/>
  <c r="DA162" i="3"/>
  <c r="DB162" i="3"/>
  <c r="DC162" i="3"/>
  <c r="DF162" i="3"/>
  <c r="DG162" i="3"/>
  <c r="DH162" i="3"/>
  <c r="DI162" i="3"/>
  <c r="DJ162" i="3"/>
  <c r="A163" i="3"/>
  <c r="Y163" i="3"/>
  <c r="CX163" i="3"/>
  <c r="CY163" i="3"/>
  <c r="CZ163" i="3"/>
  <c r="DA163" i="3"/>
  <c r="DB163" i="3"/>
  <c r="DC163" i="3"/>
  <c r="DF163" i="3"/>
  <c r="DG163" i="3"/>
  <c r="DH163" i="3"/>
  <c r="DI163" i="3"/>
  <c r="DJ163" i="3"/>
  <c r="A164" i="3"/>
  <c r="Y164" i="3"/>
  <c r="CX164" i="3"/>
  <c r="CY164" i="3"/>
  <c r="CZ164" i="3"/>
  <c r="DA164" i="3"/>
  <c r="DB164" i="3"/>
  <c r="DC164" i="3"/>
  <c r="DF164" i="3"/>
  <c r="DG164" i="3"/>
  <c r="DH164" i="3"/>
  <c r="DI164" i="3"/>
  <c r="DJ164" i="3"/>
  <c r="A165" i="3"/>
  <c r="Y165" i="3"/>
  <c r="CX165" i="3"/>
  <c r="CY165" i="3"/>
  <c r="CZ165" i="3"/>
  <c r="DA165" i="3"/>
  <c r="DB165" i="3"/>
  <c r="DC165" i="3"/>
  <c r="DF165" i="3"/>
  <c r="DG165" i="3"/>
  <c r="DH165" i="3"/>
  <c r="DI165" i="3"/>
  <c r="DJ165" i="3"/>
  <c r="A166" i="3"/>
  <c r="Y166" i="3"/>
  <c r="CX166" i="3"/>
  <c r="CY166" i="3"/>
  <c r="CZ166" i="3"/>
  <c r="DA166" i="3"/>
  <c r="DB166" i="3"/>
  <c r="DC166" i="3"/>
  <c r="DF166" i="3"/>
  <c r="DG166" i="3"/>
  <c r="DH166" i="3"/>
  <c r="DI166" i="3"/>
  <c r="DJ166" i="3"/>
  <c r="A167" i="3"/>
  <c r="Y167" i="3"/>
  <c r="CX167" i="3"/>
  <c r="CY167" i="3"/>
  <c r="CZ167" i="3"/>
  <c r="DA167" i="3"/>
  <c r="DB167" i="3"/>
  <c r="DC167" i="3"/>
  <c r="DF167" i="3"/>
  <c r="DG167" i="3"/>
  <c r="DH167" i="3"/>
  <c r="DI167" i="3"/>
  <c r="DJ167" i="3"/>
  <c r="A168" i="3"/>
  <c r="Y168" i="3"/>
  <c r="CX168" i="3"/>
  <c r="CY168" i="3"/>
  <c r="CZ168" i="3"/>
  <c r="DA168" i="3"/>
  <c r="DB168" i="3"/>
  <c r="DC168" i="3"/>
  <c r="DF168" i="3"/>
  <c r="DG168" i="3"/>
  <c r="DH168" i="3"/>
  <c r="DI168" i="3"/>
  <c r="DJ168" i="3"/>
  <c r="A169" i="3"/>
  <c r="Y169" i="3"/>
  <c r="CX169" i="3"/>
  <c r="CY169" i="3"/>
  <c r="CZ169" i="3"/>
  <c r="DA169" i="3"/>
  <c r="DB169" i="3"/>
  <c r="DC169" i="3"/>
  <c r="DF169" i="3"/>
  <c r="DG169" i="3"/>
  <c r="DH169" i="3"/>
  <c r="DI169" i="3"/>
  <c r="DJ169" i="3"/>
  <c r="A170" i="3"/>
  <c r="Y170" i="3"/>
  <c r="CX170" i="3"/>
  <c r="CY170" i="3"/>
  <c r="CZ170" i="3"/>
  <c r="DA170" i="3"/>
  <c r="DB170" i="3"/>
  <c r="DC170" i="3"/>
  <c r="DF170" i="3"/>
  <c r="DG170" i="3"/>
  <c r="DH170" i="3"/>
  <c r="DI170" i="3"/>
  <c r="DJ170" i="3"/>
  <c r="A171" i="3"/>
  <c r="Y171" i="3"/>
  <c r="CX171" i="3"/>
  <c r="CY171" i="3"/>
  <c r="CZ171" i="3"/>
  <c r="DA171" i="3"/>
  <c r="DB171" i="3"/>
  <c r="DC171" i="3"/>
  <c r="DF171" i="3"/>
  <c r="DG171" i="3"/>
  <c r="DH171" i="3"/>
  <c r="DI171" i="3"/>
  <c r="DJ171" i="3"/>
  <c r="A172" i="3"/>
  <c r="Y172" i="3"/>
  <c r="CX172" i="3"/>
  <c r="CY172" i="3"/>
  <c r="CZ172" i="3"/>
  <c r="DA172" i="3"/>
  <c r="DB172" i="3"/>
  <c r="DC172" i="3"/>
  <c r="DF172" i="3"/>
  <c r="DG172" i="3"/>
  <c r="DH172" i="3"/>
  <c r="DI172" i="3"/>
  <c r="DJ172" i="3"/>
  <c r="A173" i="3"/>
  <c r="Y173" i="3"/>
  <c r="CX173" i="3"/>
  <c r="CY173" i="3"/>
  <c r="CZ173" i="3"/>
  <c r="DA173" i="3"/>
  <c r="DB173" i="3"/>
  <c r="DC173" i="3"/>
  <c r="DF173" i="3"/>
  <c r="DG173" i="3"/>
  <c r="DH173" i="3"/>
  <c r="DI173" i="3"/>
  <c r="DJ173" i="3"/>
  <c r="A174" i="3"/>
  <c r="Y174" i="3"/>
  <c r="CX174" i="3"/>
  <c r="CY174" i="3"/>
  <c r="CZ174" i="3"/>
  <c r="DA174" i="3"/>
  <c r="DB174" i="3"/>
  <c r="DC174" i="3"/>
  <c r="DF174" i="3"/>
  <c r="DG174" i="3"/>
  <c r="DH174" i="3"/>
  <c r="DI174" i="3"/>
  <c r="DJ174" i="3"/>
  <c r="A175" i="3"/>
  <c r="Y175" i="3"/>
  <c r="CY175" i="3"/>
  <c r="CZ175" i="3"/>
  <c r="DA175" i="3"/>
  <c r="DB175" i="3"/>
  <c r="DC175" i="3"/>
  <c r="A176" i="3"/>
  <c r="Y176" i="3"/>
  <c r="CY176" i="3"/>
  <c r="CZ176" i="3"/>
  <c r="DA176" i="3"/>
  <c r="DB176" i="3"/>
  <c r="DC176" i="3"/>
  <c r="A177" i="3"/>
  <c r="Y177" i="3"/>
  <c r="CY177" i="3"/>
  <c r="CZ177" i="3"/>
  <c r="DA177" i="3"/>
  <c r="DB177" i="3"/>
  <c r="DC177" i="3"/>
  <c r="A178" i="3"/>
  <c r="Y178" i="3"/>
  <c r="CY178" i="3"/>
  <c r="CZ178" i="3"/>
  <c r="DA178" i="3"/>
  <c r="DB178" i="3"/>
  <c r="DC178" i="3"/>
  <c r="A179" i="3"/>
  <c r="Y179" i="3"/>
  <c r="CX179" i="3"/>
  <c r="CY179" i="3"/>
  <c r="CZ179" i="3"/>
  <c r="DA179" i="3"/>
  <c r="DB179" i="3"/>
  <c r="DC179" i="3"/>
  <c r="DF179" i="3"/>
  <c r="DG179" i="3"/>
  <c r="DH179" i="3"/>
  <c r="DI179" i="3"/>
  <c r="DJ179" i="3"/>
  <c r="A180" i="3"/>
  <c r="Y180" i="3"/>
  <c r="CX180" i="3"/>
  <c r="CY180" i="3"/>
  <c r="CZ180" i="3"/>
  <c r="DA180" i="3"/>
  <c r="DB180" i="3"/>
  <c r="DC180" i="3"/>
  <c r="DF180" i="3"/>
  <c r="DG180" i="3"/>
  <c r="DH180" i="3"/>
  <c r="DI180" i="3"/>
  <c r="DJ180" i="3"/>
  <c r="A181" i="3"/>
  <c r="Y181" i="3"/>
  <c r="CX181" i="3"/>
  <c r="CY181" i="3"/>
  <c r="CZ181" i="3"/>
  <c r="DA181" i="3"/>
  <c r="DB181" i="3"/>
  <c r="DC181" i="3"/>
  <c r="DF181" i="3"/>
  <c r="DG181" i="3"/>
  <c r="DH181" i="3"/>
  <c r="DI181" i="3"/>
  <c r="DJ181" i="3"/>
  <c r="A182" i="3"/>
  <c r="Y182" i="3"/>
  <c r="CX182" i="3"/>
  <c r="CY182" i="3"/>
  <c r="CZ182" i="3"/>
  <c r="DA182" i="3"/>
  <c r="DB182" i="3"/>
  <c r="DC182" i="3"/>
  <c r="DF182" i="3"/>
  <c r="DG182" i="3"/>
  <c r="DH182" i="3"/>
  <c r="DI182" i="3"/>
  <c r="DJ182" i="3"/>
  <c r="A183" i="3"/>
  <c r="Y183" i="3"/>
  <c r="CX183" i="3"/>
  <c r="CY183" i="3"/>
  <c r="CZ183" i="3"/>
  <c r="DA183" i="3"/>
  <c r="DB183" i="3"/>
  <c r="DC183" i="3"/>
  <c r="DF183" i="3"/>
  <c r="DG183" i="3"/>
  <c r="DH183" i="3"/>
  <c r="DI183" i="3"/>
  <c r="DJ183" i="3"/>
  <c r="A184" i="3"/>
  <c r="Y184" i="3"/>
  <c r="CX184" i="3"/>
  <c r="CY184" i="3"/>
  <c r="CZ184" i="3"/>
  <c r="DA184" i="3"/>
  <c r="DB184" i="3"/>
  <c r="DC184" i="3"/>
  <c r="DF184" i="3"/>
  <c r="DG184" i="3"/>
  <c r="DH184" i="3"/>
  <c r="DI184" i="3"/>
  <c r="DJ184" i="3"/>
  <c r="A185" i="3"/>
  <c r="Y185" i="3"/>
  <c r="CX185" i="3"/>
  <c r="CY185" i="3"/>
  <c r="CZ185" i="3"/>
  <c r="DA185" i="3"/>
  <c r="DB185" i="3"/>
  <c r="DC185" i="3"/>
  <c r="DF185" i="3"/>
  <c r="DG185" i="3"/>
  <c r="DH185" i="3"/>
  <c r="DI185" i="3"/>
  <c r="DJ185" i="3"/>
  <c r="A186" i="3"/>
  <c r="Y186" i="3"/>
  <c r="CX186" i="3"/>
  <c r="CY186" i="3"/>
  <c r="CZ186" i="3"/>
  <c r="DA186" i="3"/>
  <c r="DB186" i="3"/>
  <c r="DC186" i="3"/>
  <c r="DF186" i="3"/>
  <c r="DG186" i="3"/>
  <c r="DH186" i="3"/>
  <c r="DI186" i="3"/>
  <c r="DJ186" i="3"/>
  <c r="D12" i="1"/>
  <c r="E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E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D24" i="1"/>
  <c r="E26" i="1"/>
  <c r="Z26" i="1"/>
  <c r="AA26" i="1"/>
  <c r="AM26" i="1"/>
  <c r="AN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EC26" i="1"/>
  <c r="ED26" i="1"/>
  <c r="EE26" i="1"/>
  <c r="EF26" i="1"/>
  <c r="EG26" i="1"/>
  <c r="EH26" i="1"/>
  <c r="EI26" i="1"/>
  <c r="EJ26" i="1"/>
  <c r="EK26" i="1"/>
  <c r="EL26" i="1"/>
  <c r="EM26" i="1"/>
  <c r="EN26" i="1"/>
  <c r="EO26" i="1"/>
  <c r="EP26" i="1"/>
  <c r="EQ26" i="1"/>
  <c r="ER26" i="1"/>
  <c r="ES26" i="1"/>
  <c r="ET26" i="1"/>
  <c r="EU26" i="1"/>
  <c r="EV26" i="1"/>
  <c r="EW26" i="1"/>
  <c r="EX26" i="1"/>
  <c r="EY26" i="1"/>
  <c r="EZ26" i="1"/>
  <c r="FA26" i="1"/>
  <c r="FB26" i="1"/>
  <c r="FC26" i="1"/>
  <c r="FD26" i="1"/>
  <c r="FE26" i="1"/>
  <c r="FF26" i="1"/>
  <c r="FG26" i="1"/>
  <c r="FH26" i="1"/>
  <c r="FI26" i="1"/>
  <c r="FJ26" i="1"/>
  <c r="FK26" i="1"/>
  <c r="FL26" i="1"/>
  <c r="FM26" i="1"/>
  <c r="FN26" i="1"/>
  <c r="FO26" i="1"/>
  <c r="FP26" i="1"/>
  <c r="FQ26" i="1"/>
  <c r="FR26" i="1"/>
  <c r="FS26" i="1"/>
  <c r="FT26" i="1"/>
  <c r="FU26" i="1"/>
  <c r="FV26" i="1"/>
  <c r="FW26" i="1"/>
  <c r="FX26" i="1"/>
  <c r="FY26" i="1"/>
  <c r="FZ26" i="1"/>
  <c r="GA26" i="1"/>
  <c r="GB26" i="1"/>
  <c r="GC26" i="1"/>
  <c r="GD26" i="1"/>
  <c r="GE26" i="1"/>
  <c r="GF26" i="1"/>
  <c r="GG26" i="1"/>
  <c r="GH26" i="1"/>
  <c r="GI26" i="1"/>
  <c r="GJ26" i="1"/>
  <c r="GK26" i="1"/>
  <c r="GL26" i="1"/>
  <c r="GM26" i="1"/>
  <c r="GN26" i="1"/>
  <c r="GO26" i="1"/>
  <c r="GP26" i="1"/>
  <c r="GQ26" i="1"/>
  <c r="GR26" i="1"/>
  <c r="GS26" i="1"/>
  <c r="GT26" i="1"/>
  <c r="GU26" i="1"/>
  <c r="GV26" i="1"/>
  <c r="GW26" i="1"/>
  <c r="GX26" i="1"/>
  <c r="C28" i="1"/>
  <c r="D28" i="1"/>
  <c r="AC28" i="1"/>
  <c r="AE28" i="1"/>
  <c r="AF28" i="1"/>
  <c r="S28" i="1" s="1"/>
  <c r="AG28" i="1"/>
  <c r="AH28" i="1"/>
  <c r="AI28" i="1"/>
  <c r="AJ28" i="1"/>
  <c r="CQ28" i="1"/>
  <c r="CR28" i="1"/>
  <c r="CS28" i="1"/>
  <c r="CT28" i="1"/>
  <c r="CU28" i="1"/>
  <c r="T28" i="1" s="1"/>
  <c r="CV28" i="1"/>
  <c r="U28" i="1" s="1"/>
  <c r="CW28" i="1"/>
  <c r="V28" i="1" s="1"/>
  <c r="CX28" i="1"/>
  <c r="W28" i="1" s="1"/>
  <c r="CY28" i="1"/>
  <c r="X28" i="1" s="1"/>
  <c r="CZ28" i="1"/>
  <c r="Y28" i="1" s="1"/>
  <c r="FR28" i="1"/>
  <c r="GL28" i="1"/>
  <c r="GO28" i="1"/>
  <c r="GP28" i="1"/>
  <c r="GV28" i="1"/>
  <c r="HC28" i="1"/>
  <c r="GX28" i="1" s="1"/>
  <c r="C29" i="1"/>
  <c r="D29" i="1"/>
  <c r="AC29" i="1"/>
  <c r="AE29" i="1"/>
  <c r="AF29" i="1"/>
  <c r="S29" i="1" s="1"/>
  <c r="AG29" i="1"/>
  <c r="AH29" i="1"/>
  <c r="AI29" i="1"/>
  <c r="AJ29" i="1"/>
  <c r="CQ29" i="1"/>
  <c r="CR29" i="1"/>
  <c r="CS29" i="1"/>
  <c r="CT29" i="1"/>
  <c r="CU29" i="1"/>
  <c r="T29" i="1" s="1"/>
  <c r="CV29" i="1"/>
  <c r="U29" i="1" s="1"/>
  <c r="CW29" i="1"/>
  <c r="V29" i="1" s="1"/>
  <c r="CX29" i="1"/>
  <c r="W29" i="1" s="1"/>
  <c r="CY29" i="1"/>
  <c r="X29" i="1" s="1"/>
  <c r="CZ29" i="1"/>
  <c r="Y29" i="1" s="1"/>
  <c r="FR29" i="1"/>
  <c r="GL29" i="1"/>
  <c r="GO29" i="1"/>
  <c r="GP29" i="1"/>
  <c r="GV29" i="1"/>
  <c r="HC29" i="1"/>
  <c r="GX29" i="1" s="1"/>
  <c r="C30" i="1"/>
  <c r="D30" i="1"/>
  <c r="AC30" i="1"/>
  <c r="AE30" i="1"/>
  <c r="AF30" i="1"/>
  <c r="S30" i="1" s="1"/>
  <c r="AG30" i="1"/>
  <c r="AH30" i="1"/>
  <c r="AI30" i="1"/>
  <c r="AJ30" i="1"/>
  <c r="CQ30" i="1"/>
  <c r="CR30" i="1"/>
  <c r="CS30" i="1"/>
  <c r="CT30" i="1"/>
  <c r="CU30" i="1"/>
  <c r="T30" i="1" s="1"/>
  <c r="CV30" i="1"/>
  <c r="U30" i="1" s="1"/>
  <c r="CW30" i="1"/>
  <c r="V30" i="1" s="1"/>
  <c r="CX30" i="1"/>
  <c r="W30" i="1" s="1"/>
  <c r="CY30" i="1"/>
  <c r="X30" i="1" s="1"/>
  <c r="CZ30" i="1"/>
  <c r="Y30" i="1" s="1"/>
  <c r="FR30" i="1"/>
  <c r="GL30" i="1"/>
  <c r="GO30" i="1"/>
  <c r="GP30" i="1"/>
  <c r="GV30" i="1"/>
  <c r="HC30" i="1"/>
  <c r="GX30" i="1" s="1"/>
  <c r="C31" i="1"/>
  <c r="D31" i="1"/>
  <c r="AC31" i="1"/>
  <c r="AE31" i="1"/>
  <c r="AF31" i="1"/>
  <c r="S31" i="1" s="1"/>
  <c r="AG31" i="1"/>
  <c r="AH31" i="1"/>
  <c r="AI31" i="1"/>
  <c r="AJ31" i="1"/>
  <c r="CQ31" i="1"/>
  <c r="CR31" i="1"/>
  <c r="CS31" i="1"/>
  <c r="CT31" i="1"/>
  <c r="CU31" i="1"/>
  <c r="T31" i="1" s="1"/>
  <c r="CV31" i="1"/>
  <c r="U31" i="1" s="1"/>
  <c r="CW31" i="1"/>
  <c r="V31" i="1" s="1"/>
  <c r="CX31" i="1"/>
  <c r="W31" i="1" s="1"/>
  <c r="CY31" i="1"/>
  <c r="X31" i="1" s="1"/>
  <c r="CZ31" i="1"/>
  <c r="Y31" i="1" s="1"/>
  <c r="FR31" i="1"/>
  <c r="GL31" i="1"/>
  <c r="GO31" i="1"/>
  <c r="GP31" i="1"/>
  <c r="GV31" i="1"/>
  <c r="HC31" i="1"/>
  <c r="GX31" i="1" s="1"/>
  <c r="C32" i="1"/>
  <c r="D32" i="1"/>
  <c r="AC32" i="1"/>
  <c r="AE32" i="1"/>
  <c r="AF32" i="1"/>
  <c r="S32" i="1" s="1"/>
  <c r="AG32" i="1"/>
  <c r="AH32" i="1"/>
  <c r="AI32" i="1"/>
  <c r="AJ32" i="1"/>
  <c r="CQ32" i="1"/>
  <c r="CR32" i="1"/>
  <c r="CS32" i="1"/>
  <c r="CT32" i="1"/>
  <c r="CU32" i="1"/>
  <c r="T32" i="1" s="1"/>
  <c r="CV32" i="1"/>
  <c r="U32" i="1" s="1"/>
  <c r="CW32" i="1"/>
  <c r="V32" i="1" s="1"/>
  <c r="CX32" i="1"/>
  <c r="W32" i="1" s="1"/>
  <c r="CY32" i="1"/>
  <c r="X32" i="1" s="1"/>
  <c r="CZ32" i="1"/>
  <c r="Y32" i="1" s="1"/>
  <c r="FR32" i="1"/>
  <c r="GL32" i="1"/>
  <c r="GO32" i="1"/>
  <c r="GP32" i="1"/>
  <c r="GV32" i="1"/>
  <c r="HC32" i="1"/>
  <c r="GX32" i="1" s="1"/>
  <c r="C33" i="1"/>
  <c r="D33" i="1"/>
  <c r="AC33" i="1"/>
  <c r="AE33" i="1"/>
  <c r="AF33" i="1"/>
  <c r="S33" i="1" s="1"/>
  <c r="AG33" i="1"/>
  <c r="AH33" i="1"/>
  <c r="AI33" i="1"/>
  <c r="AJ33" i="1"/>
  <c r="CQ33" i="1"/>
  <c r="CR33" i="1"/>
  <c r="CS33" i="1"/>
  <c r="CT33" i="1"/>
  <c r="CU33" i="1"/>
  <c r="T33" i="1" s="1"/>
  <c r="CV33" i="1"/>
  <c r="U33" i="1" s="1"/>
  <c r="CW33" i="1"/>
  <c r="V33" i="1" s="1"/>
  <c r="CX33" i="1"/>
  <c r="W33" i="1" s="1"/>
  <c r="CY33" i="1"/>
  <c r="X33" i="1" s="1"/>
  <c r="CZ33" i="1"/>
  <c r="Y33" i="1" s="1"/>
  <c r="FR33" i="1"/>
  <c r="GL33" i="1"/>
  <c r="GN33" i="1"/>
  <c r="GP33" i="1"/>
  <c r="GV33" i="1"/>
  <c r="HC33" i="1"/>
  <c r="GX33" i="1" s="1"/>
  <c r="C34" i="1"/>
  <c r="D34" i="1"/>
  <c r="AC34" i="1"/>
  <c r="AE34" i="1"/>
  <c r="AF34" i="1"/>
  <c r="S34" i="1" s="1"/>
  <c r="AG34" i="1"/>
  <c r="AH34" i="1"/>
  <c r="AI34" i="1"/>
  <c r="AJ34" i="1"/>
  <c r="CQ34" i="1"/>
  <c r="CR34" i="1"/>
  <c r="CS34" i="1"/>
  <c r="CT34" i="1"/>
  <c r="CU34" i="1"/>
  <c r="T34" i="1" s="1"/>
  <c r="CV34" i="1"/>
  <c r="U34" i="1" s="1"/>
  <c r="CW34" i="1"/>
  <c r="V34" i="1" s="1"/>
  <c r="CX34" i="1"/>
  <c r="W34" i="1" s="1"/>
  <c r="CY34" i="1"/>
  <c r="X34" i="1" s="1"/>
  <c r="CZ34" i="1"/>
  <c r="Y34" i="1" s="1"/>
  <c r="FR34" i="1"/>
  <c r="GL34" i="1"/>
  <c r="GN34" i="1"/>
  <c r="GP34" i="1"/>
  <c r="GV34" i="1"/>
  <c r="HC34" i="1"/>
  <c r="GX34" i="1" s="1"/>
  <c r="C35" i="1"/>
  <c r="D35" i="1"/>
  <c r="AC35" i="1"/>
  <c r="AE35" i="1"/>
  <c r="AF35" i="1"/>
  <c r="S35" i="1" s="1"/>
  <c r="AG35" i="1"/>
  <c r="AH35" i="1"/>
  <c r="AI35" i="1"/>
  <c r="AJ35" i="1"/>
  <c r="CQ35" i="1"/>
  <c r="CR35" i="1"/>
  <c r="CS35" i="1"/>
  <c r="CT35" i="1"/>
  <c r="CU35" i="1"/>
  <c r="T35" i="1" s="1"/>
  <c r="CV35" i="1"/>
  <c r="U35" i="1" s="1"/>
  <c r="CW35" i="1"/>
  <c r="V35" i="1" s="1"/>
  <c r="CX35" i="1"/>
  <c r="W35" i="1" s="1"/>
  <c r="CY35" i="1"/>
  <c r="X35" i="1" s="1"/>
  <c r="CZ35" i="1"/>
  <c r="Y35" i="1" s="1"/>
  <c r="FR35" i="1"/>
  <c r="GL35" i="1"/>
  <c r="GN35" i="1"/>
  <c r="GP35" i="1"/>
  <c r="GV35" i="1"/>
  <c r="HC35" i="1"/>
  <c r="GX35" i="1" s="1"/>
  <c r="C36" i="1"/>
  <c r="D36" i="1"/>
  <c r="AC36" i="1"/>
  <c r="AE36" i="1"/>
  <c r="AF36" i="1"/>
  <c r="S36" i="1" s="1"/>
  <c r="AG36" i="1"/>
  <c r="AH36" i="1"/>
  <c r="AI36" i="1"/>
  <c r="AJ36" i="1"/>
  <c r="CQ36" i="1"/>
  <c r="CR36" i="1"/>
  <c r="CS36" i="1"/>
  <c r="CT36" i="1"/>
  <c r="CU36" i="1"/>
  <c r="T36" i="1" s="1"/>
  <c r="CV36" i="1"/>
  <c r="U36" i="1" s="1"/>
  <c r="CW36" i="1"/>
  <c r="V36" i="1" s="1"/>
  <c r="CX36" i="1"/>
  <c r="W36" i="1" s="1"/>
  <c r="CY36" i="1"/>
  <c r="X36" i="1" s="1"/>
  <c r="CZ36" i="1"/>
  <c r="Y36" i="1" s="1"/>
  <c r="FR36" i="1"/>
  <c r="GL36" i="1"/>
  <c r="GN36" i="1"/>
  <c r="GP36" i="1"/>
  <c r="GV36" i="1"/>
  <c r="HC36" i="1"/>
  <c r="GX36" i="1" s="1"/>
  <c r="C37" i="1"/>
  <c r="D37" i="1"/>
  <c r="AC37" i="1"/>
  <c r="AE37" i="1"/>
  <c r="AF37" i="1"/>
  <c r="S37" i="1" s="1"/>
  <c r="AG37" i="1"/>
  <c r="AH37" i="1"/>
  <c r="AI37" i="1"/>
  <c r="AJ37" i="1"/>
  <c r="CQ37" i="1"/>
  <c r="CR37" i="1"/>
  <c r="CS37" i="1"/>
  <c r="CT37" i="1"/>
  <c r="CU37" i="1"/>
  <c r="T37" i="1" s="1"/>
  <c r="CV37" i="1"/>
  <c r="U37" i="1" s="1"/>
  <c r="CW37" i="1"/>
  <c r="V37" i="1" s="1"/>
  <c r="CX37" i="1"/>
  <c r="W37" i="1" s="1"/>
  <c r="CY37" i="1"/>
  <c r="X37" i="1" s="1"/>
  <c r="CZ37" i="1"/>
  <c r="Y37" i="1" s="1"/>
  <c r="FR37" i="1"/>
  <c r="GL37" i="1"/>
  <c r="GN37" i="1"/>
  <c r="GP37" i="1"/>
  <c r="GV37" i="1"/>
  <c r="HC37" i="1"/>
  <c r="GX37" i="1" s="1"/>
  <c r="C38" i="1"/>
  <c r="D38" i="1"/>
  <c r="I38" i="1"/>
  <c r="CX24" i="3" s="1"/>
  <c r="K38" i="1"/>
  <c r="AC38" i="1"/>
  <c r="AE38" i="1"/>
  <c r="AF38" i="1"/>
  <c r="S38" i="1" s="1"/>
  <c r="AG38" i="1"/>
  <c r="AH38" i="1"/>
  <c r="AI38" i="1"/>
  <c r="AJ38" i="1"/>
  <c r="CQ38" i="1"/>
  <c r="CR38" i="1"/>
  <c r="CS38" i="1"/>
  <c r="CT38" i="1"/>
  <c r="CU38" i="1"/>
  <c r="T38" i="1" s="1"/>
  <c r="CV38" i="1"/>
  <c r="U38" i="1" s="1"/>
  <c r="CW38" i="1"/>
  <c r="V38" i="1" s="1"/>
  <c r="CX38" i="1"/>
  <c r="W38" i="1" s="1"/>
  <c r="CY38" i="1"/>
  <c r="X38" i="1" s="1"/>
  <c r="CZ38" i="1"/>
  <c r="Y38" i="1" s="1"/>
  <c r="FR38" i="1"/>
  <c r="GL38" i="1"/>
  <c r="GN38" i="1"/>
  <c r="GP38" i="1"/>
  <c r="GV38" i="1"/>
  <c r="HC38" i="1"/>
  <c r="GX38" i="1" s="1"/>
  <c r="C39" i="1"/>
  <c r="D39" i="1"/>
  <c r="I39" i="1"/>
  <c r="CX25" i="3" s="1"/>
  <c r="K39" i="1"/>
  <c r="AC39" i="1"/>
  <c r="AE39" i="1"/>
  <c r="AF39" i="1"/>
  <c r="S39" i="1" s="1"/>
  <c r="AG39" i="1"/>
  <c r="AH39" i="1"/>
  <c r="AI39" i="1"/>
  <c r="AJ39" i="1"/>
  <c r="CQ39" i="1"/>
  <c r="CR39" i="1"/>
  <c r="CS39" i="1"/>
  <c r="CT39" i="1"/>
  <c r="CU39" i="1"/>
  <c r="T39" i="1" s="1"/>
  <c r="CV39" i="1"/>
  <c r="U39" i="1" s="1"/>
  <c r="CW39" i="1"/>
  <c r="V39" i="1" s="1"/>
  <c r="CX39" i="1"/>
  <c r="W39" i="1" s="1"/>
  <c r="CY39" i="1"/>
  <c r="X39" i="1" s="1"/>
  <c r="CZ39" i="1"/>
  <c r="Y39" i="1" s="1"/>
  <c r="FR39" i="1"/>
  <c r="GL39" i="1"/>
  <c r="GN39" i="1"/>
  <c r="GP39" i="1"/>
  <c r="GV39" i="1"/>
  <c r="HC39" i="1"/>
  <c r="GX39" i="1" s="1"/>
  <c r="C40" i="1"/>
  <c r="D40" i="1"/>
  <c r="I40" i="1"/>
  <c r="CX26" i="3" s="1"/>
  <c r="K40" i="1"/>
  <c r="AC40" i="1"/>
  <c r="AE40" i="1"/>
  <c r="AF40" i="1"/>
  <c r="S40" i="1" s="1"/>
  <c r="AG40" i="1"/>
  <c r="AH40" i="1"/>
  <c r="AI40" i="1"/>
  <c r="AJ40" i="1"/>
  <c r="CQ40" i="1"/>
  <c r="CR40" i="1"/>
  <c r="CS40" i="1"/>
  <c r="CT40" i="1"/>
  <c r="CU40" i="1"/>
  <c r="T40" i="1" s="1"/>
  <c r="CV40" i="1"/>
  <c r="U40" i="1" s="1"/>
  <c r="CW40" i="1"/>
  <c r="V40" i="1" s="1"/>
  <c r="CX40" i="1"/>
  <c r="W40" i="1" s="1"/>
  <c r="CY40" i="1"/>
  <c r="X40" i="1" s="1"/>
  <c r="CZ40" i="1"/>
  <c r="Y40" i="1" s="1"/>
  <c r="FR40" i="1"/>
  <c r="GL40" i="1"/>
  <c r="GN40" i="1"/>
  <c r="GP40" i="1"/>
  <c r="GV40" i="1"/>
  <c r="HC40" i="1"/>
  <c r="GX40" i="1" s="1"/>
  <c r="C41" i="1"/>
  <c r="D41" i="1"/>
  <c r="I41" i="1"/>
  <c r="CX27" i="3" s="1"/>
  <c r="K41" i="1"/>
  <c r="AC41" i="1"/>
  <c r="AE41" i="1"/>
  <c r="AF41" i="1"/>
  <c r="S41" i="1" s="1"/>
  <c r="AG41" i="1"/>
  <c r="AH41" i="1"/>
  <c r="AI41" i="1"/>
  <c r="AJ41" i="1"/>
  <c r="CQ41" i="1"/>
  <c r="CR41" i="1"/>
  <c r="CS41" i="1"/>
  <c r="CT41" i="1"/>
  <c r="CU41" i="1"/>
  <c r="T41" i="1" s="1"/>
  <c r="CV41" i="1"/>
  <c r="U41" i="1" s="1"/>
  <c r="CW41" i="1"/>
  <c r="V41" i="1" s="1"/>
  <c r="CX41" i="1"/>
  <c r="W41" i="1" s="1"/>
  <c r="CY41" i="1"/>
  <c r="X41" i="1" s="1"/>
  <c r="CZ41" i="1"/>
  <c r="Y41" i="1" s="1"/>
  <c r="FR41" i="1"/>
  <c r="GL41" i="1"/>
  <c r="GN41" i="1"/>
  <c r="GP41" i="1"/>
  <c r="GV41" i="1"/>
  <c r="HC41" i="1"/>
  <c r="GX41" i="1" s="1"/>
  <c r="B43" i="1"/>
  <c r="B26" i="1" s="1"/>
  <c r="C43" i="1"/>
  <c r="C26" i="1" s="1"/>
  <c r="D43" i="1"/>
  <c r="D26" i="1" s="1"/>
  <c r="F43" i="1"/>
  <c r="F26" i="1" s="1"/>
  <c r="G43" i="1"/>
  <c r="G26" i="1" s="1"/>
  <c r="AF43" i="1"/>
  <c r="AG43" i="1"/>
  <c r="AH43" i="1"/>
  <c r="AI43" i="1"/>
  <c r="AJ43" i="1"/>
  <c r="AK43" i="1"/>
  <c r="AL43" i="1"/>
  <c r="BX43" i="1"/>
  <c r="BY43" i="1"/>
  <c r="BZ43" i="1"/>
  <c r="CD43" i="1"/>
  <c r="CG43" i="1"/>
  <c r="CI43" i="1"/>
  <c r="CJ43" i="1"/>
  <c r="CK43" i="1"/>
  <c r="CL43" i="1"/>
  <c r="CM43" i="1"/>
  <c r="D73" i="1"/>
  <c r="E75" i="1"/>
  <c r="Z75" i="1"/>
  <c r="AA75" i="1"/>
  <c r="AM75" i="1"/>
  <c r="AN75" i="1"/>
  <c r="BE75" i="1"/>
  <c r="BF75" i="1"/>
  <c r="BG75" i="1"/>
  <c r="BH75" i="1"/>
  <c r="BI75" i="1"/>
  <c r="BJ75" i="1"/>
  <c r="BK75" i="1"/>
  <c r="BL75" i="1"/>
  <c r="BM75" i="1"/>
  <c r="BN75" i="1"/>
  <c r="BO75" i="1"/>
  <c r="BP75" i="1"/>
  <c r="BQ75" i="1"/>
  <c r="BR75" i="1"/>
  <c r="BS75" i="1"/>
  <c r="BT75" i="1"/>
  <c r="BU75" i="1"/>
  <c r="BV75" i="1"/>
  <c r="BW75" i="1"/>
  <c r="CN75" i="1"/>
  <c r="CO75" i="1"/>
  <c r="CP75" i="1"/>
  <c r="CQ75" i="1"/>
  <c r="CR75" i="1"/>
  <c r="CS75" i="1"/>
  <c r="CT75" i="1"/>
  <c r="CU75" i="1"/>
  <c r="CV75" i="1"/>
  <c r="CW75" i="1"/>
  <c r="CX75" i="1"/>
  <c r="CY75" i="1"/>
  <c r="CZ75" i="1"/>
  <c r="DA75" i="1"/>
  <c r="DB75" i="1"/>
  <c r="DC75" i="1"/>
  <c r="DD75" i="1"/>
  <c r="DE75" i="1"/>
  <c r="DF75" i="1"/>
  <c r="DG75" i="1"/>
  <c r="DH75" i="1"/>
  <c r="DI75" i="1"/>
  <c r="DJ75" i="1"/>
  <c r="DK75" i="1"/>
  <c r="DL75" i="1"/>
  <c r="DM75" i="1"/>
  <c r="DN75" i="1"/>
  <c r="DO75" i="1"/>
  <c r="DP75" i="1"/>
  <c r="DQ75" i="1"/>
  <c r="DR75" i="1"/>
  <c r="DS75" i="1"/>
  <c r="DT75" i="1"/>
  <c r="DU75" i="1"/>
  <c r="DV75" i="1"/>
  <c r="DW75" i="1"/>
  <c r="DX75" i="1"/>
  <c r="DY75" i="1"/>
  <c r="DZ75" i="1"/>
  <c r="EA75" i="1"/>
  <c r="EB75" i="1"/>
  <c r="EC75" i="1"/>
  <c r="ED75" i="1"/>
  <c r="EE75" i="1"/>
  <c r="EF75" i="1"/>
  <c r="EG75" i="1"/>
  <c r="EH75" i="1"/>
  <c r="EI75" i="1"/>
  <c r="EJ75" i="1"/>
  <c r="EK75" i="1"/>
  <c r="EL75" i="1"/>
  <c r="EM75" i="1"/>
  <c r="EN75" i="1"/>
  <c r="EO75" i="1"/>
  <c r="EP75" i="1"/>
  <c r="EQ75" i="1"/>
  <c r="ER75" i="1"/>
  <c r="ES75" i="1"/>
  <c r="ET75" i="1"/>
  <c r="EU75" i="1"/>
  <c r="EV75" i="1"/>
  <c r="EW75" i="1"/>
  <c r="EX75" i="1"/>
  <c r="EY75" i="1"/>
  <c r="EZ75" i="1"/>
  <c r="FA75" i="1"/>
  <c r="FB75" i="1"/>
  <c r="FC75" i="1"/>
  <c r="FD75" i="1"/>
  <c r="FE75" i="1"/>
  <c r="FF75" i="1"/>
  <c r="FG75" i="1"/>
  <c r="FH75" i="1"/>
  <c r="FI75" i="1"/>
  <c r="FJ75" i="1"/>
  <c r="FK75" i="1"/>
  <c r="FL75" i="1"/>
  <c r="FM75" i="1"/>
  <c r="FN75" i="1"/>
  <c r="FO75" i="1"/>
  <c r="FP75" i="1"/>
  <c r="FQ75" i="1"/>
  <c r="FR75" i="1"/>
  <c r="FS75" i="1"/>
  <c r="FT75" i="1"/>
  <c r="FU75" i="1"/>
  <c r="FV75" i="1"/>
  <c r="FW75" i="1"/>
  <c r="FX75" i="1"/>
  <c r="FY75" i="1"/>
  <c r="FZ75" i="1"/>
  <c r="GA75" i="1"/>
  <c r="GB75" i="1"/>
  <c r="GC75" i="1"/>
  <c r="GD75" i="1"/>
  <c r="GE75" i="1"/>
  <c r="GF75" i="1"/>
  <c r="GG75" i="1"/>
  <c r="GH75" i="1"/>
  <c r="GI75" i="1"/>
  <c r="GJ75" i="1"/>
  <c r="GK75" i="1"/>
  <c r="GL75" i="1"/>
  <c r="GM75" i="1"/>
  <c r="GN75" i="1"/>
  <c r="GO75" i="1"/>
  <c r="GP75" i="1"/>
  <c r="GQ75" i="1"/>
  <c r="GR75" i="1"/>
  <c r="GS75" i="1"/>
  <c r="GT75" i="1"/>
  <c r="GU75" i="1"/>
  <c r="GV75" i="1"/>
  <c r="GW75" i="1"/>
  <c r="GX75" i="1"/>
  <c r="AC77" i="1"/>
  <c r="AE77" i="1"/>
  <c r="AF77" i="1"/>
  <c r="S77" i="1" s="1"/>
  <c r="AG77" i="1"/>
  <c r="AH77" i="1"/>
  <c r="AI77" i="1"/>
  <c r="AJ77" i="1"/>
  <c r="CQ77" i="1"/>
  <c r="CR77" i="1"/>
  <c r="CS77" i="1"/>
  <c r="CT77" i="1"/>
  <c r="CU77" i="1"/>
  <c r="T77" i="1" s="1"/>
  <c r="CV77" i="1"/>
  <c r="U77" i="1" s="1"/>
  <c r="CW77" i="1"/>
  <c r="V77" i="1" s="1"/>
  <c r="CX77" i="1"/>
  <c r="W77" i="1" s="1"/>
  <c r="CY77" i="1"/>
  <c r="X77" i="1" s="1"/>
  <c r="CZ77" i="1"/>
  <c r="Y77" i="1" s="1"/>
  <c r="FR77" i="1"/>
  <c r="GL77" i="1"/>
  <c r="GO77" i="1"/>
  <c r="GP77" i="1"/>
  <c r="GV77" i="1"/>
  <c r="HC77" i="1"/>
  <c r="GX77" i="1" s="1"/>
  <c r="C78" i="1"/>
  <c r="D78" i="1"/>
  <c r="AC78" i="1"/>
  <c r="AE78" i="1"/>
  <c r="AF78" i="1"/>
  <c r="S78" i="1" s="1"/>
  <c r="AG78" i="1"/>
  <c r="AH78" i="1"/>
  <c r="AI78" i="1"/>
  <c r="AJ78" i="1"/>
  <c r="CQ78" i="1"/>
  <c r="CR78" i="1"/>
  <c r="CS78" i="1"/>
  <c r="CT78" i="1"/>
  <c r="CU78" i="1"/>
  <c r="T78" i="1" s="1"/>
  <c r="CV78" i="1"/>
  <c r="U78" i="1" s="1"/>
  <c r="CW78" i="1"/>
  <c r="V78" i="1" s="1"/>
  <c r="CX78" i="1"/>
  <c r="W78" i="1" s="1"/>
  <c r="CY78" i="1"/>
  <c r="X78" i="1" s="1"/>
  <c r="CZ78" i="1"/>
  <c r="Y78" i="1" s="1"/>
  <c r="FR78" i="1"/>
  <c r="GL78" i="1"/>
  <c r="GO78" i="1"/>
  <c r="GP78" i="1"/>
  <c r="GV78" i="1"/>
  <c r="HC78" i="1"/>
  <c r="GX78" i="1" s="1"/>
  <c r="C79" i="1"/>
  <c r="D79" i="1"/>
  <c r="AC79" i="1"/>
  <c r="AE79" i="1"/>
  <c r="AF79" i="1"/>
  <c r="S79" i="1" s="1"/>
  <c r="AG79" i="1"/>
  <c r="AH79" i="1"/>
  <c r="AI79" i="1"/>
  <c r="AJ79" i="1"/>
  <c r="CQ79" i="1"/>
  <c r="CR79" i="1"/>
  <c r="CS79" i="1"/>
  <c r="CT79" i="1"/>
  <c r="CU79" i="1"/>
  <c r="T79" i="1" s="1"/>
  <c r="CV79" i="1"/>
  <c r="U79" i="1" s="1"/>
  <c r="CW79" i="1"/>
  <c r="V79" i="1" s="1"/>
  <c r="CX79" i="1"/>
  <c r="W79" i="1" s="1"/>
  <c r="CY79" i="1"/>
  <c r="X79" i="1" s="1"/>
  <c r="CZ79" i="1"/>
  <c r="Y79" i="1" s="1"/>
  <c r="FR79" i="1"/>
  <c r="GL79" i="1"/>
  <c r="GN79" i="1"/>
  <c r="GP79" i="1"/>
  <c r="GV79" i="1"/>
  <c r="HC79" i="1"/>
  <c r="GX79" i="1" s="1"/>
  <c r="C80" i="1"/>
  <c r="D80" i="1"/>
  <c r="AC80" i="1"/>
  <c r="AE80" i="1"/>
  <c r="AF80" i="1"/>
  <c r="S80" i="1" s="1"/>
  <c r="AG80" i="1"/>
  <c r="AH80" i="1"/>
  <c r="AI80" i="1"/>
  <c r="AJ80" i="1"/>
  <c r="CQ80" i="1"/>
  <c r="CR80" i="1"/>
  <c r="CS80" i="1"/>
  <c r="CT80" i="1"/>
  <c r="CU80" i="1"/>
  <c r="T80" i="1" s="1"/>
  <c r="CV80" i="1"/>
  <c r="U80" i="1" s="1"/>
  <c r="CW80" i="1"/>
  <c r="V80" i="1" s="1"/>
  <c r="CX80" i="1"/>
  <c r="W80" i="1" s="1"/>
  <c r="CY80" i="1"/>
  <c r="X80" i="1" s="1"/>
  <c r="CZ80" i="1"/>
  <c r="Y80" i="1" s="1"/>
  <c r="FR80" i="1"/>
  <c r="GL80" i="1"/>
  <c r="GN80" i="1"/>
  <c r="GP80" i="1"/>
  <c r="GV80" i="1"/>
  <c r="HC80" i="1"/>
  <c r="GX80" i="1" s="1"/>
  <c r="C81" i="1"/>
  <c r="D81" i="1"/>
  <c r="AC81" i="1"/>
  <c r="AE81" i="1"/>
  <c r="AF81" i="1"/>
  <c r="S81" i="1" s="1"/>
  <c r="AG81" i="1"/>
  <c r="AH81" i="1"/>
  <c r="AI81" i="1"/>
  <c r="AJ81" i="1"/>
  <c r="CQ81" i="1"/>
  <c r="CR81" i="1"/>
  <c r="CS81" i="1"/>
  <c r="CT81" i="1"/>
  <c r="CU81" i="1"/>
  <c r="T81" i="1" s="1"/>
  <c r="CV81" i="1"/>
  <c r="U81" i="1" s="1"/>
  <c r="CW81" i="1"/>
  <c r="V81" i="1" s="1"/>
  <c r="CX81" i="1"/>
  <c r="W81" i="1" s="1"/>
  <c r="CY81" i="1"/>
  <c r="X81" i="1" s="1"/>
  <c r="CZ81" i="1"/>
  <c r="Y81" i="1" s="1"/>
  <c r="FR81" i="1"/>
  <c r="GL81" i="1"/>
  <c r="GO81" i="1"/>
  <c r="GP81" i="1"/>
  <c r="GV81" i="1"/>
  <c r="HC81" i="1"/>
  <c r="GX81" i="1" s="1"/>
  <c r="C82" i="1"/>
  <c r="D82" i="1"/>
  <c r="AC82" i="1"/>
  <c r="AE82" i="1"/>
  <c r="AF82" i="1"/>
  <c r="S82" i="1" s="1"/>
  <c r="AG82" i="1"/>
  <c r="AH82" i="1"/>
  <c r="AI82" i="1"/>
  <c r="AJ82" i="1"/>
  <c r="CQ82" i="1"/>
  <c r="CR82" i="1"/>
  <c r="CS82" i="1"/>
  <c r="CT82" i="1"/>
  <c r="CU82" i="1"/>
  <c r="T82" i="1" s="1"/>
  <c r="CV82" i="1"/>
  <c r="U82" i="1" s="1"/>
  <c r="CW82" i="1"/>
  <c r="V82" i="1" s="1"/>
  <c r="CX82" i="1"/>
  <c r="W82" i="1" s="1"/>
  <c r="CY82" i="1"/>
  <c r="X82" i="1" s="1"/>
  <c r="CZ82" i="1"/>
  <c r="Y82" i="1" s="1"/>
  <c r="FR82" i="1"/>
  <c r="GL82" i="1"/>
  <c r="GO82" i="1"/>
  <c r="GP82" i="1"/>
  <c r="GV82" i="1"/>
  <c r="HC82" i="1"/>
  <c r="GX82" i="1" s="1"/>
  <c r="C83" i="1"/>
  <c r="D83" i="1"/>
  <c r="AC83" i="1"/>
  <c r="AE83" i="1"/>
  <c r="AF83" i="1"/>
  <c r="S83" i="1" s="1"/>
  <c r="AG83" i="1"/>
  <c r="AH83" i="1"/>
  <c r="AI83" i="1"/>
  <c r="AJ83" i="1"/>
  <c r="CQ83" i="1"/>
  <c r="CR83" i="1"/>
  <c r="CS83" i="1"/>
  <c r="CT83" i="1"/>
  <c r="CU83" i="1"/>
  <c r="T83" i="1" s="1"/>
  <c r="CV83" i="1"/>
  <c r="U83" i="1" s="1"/>
  <c r="CW83" i="1"/>
  <c r="V83" i="1" s="1"/>
  <c r="CX83" i="1"/>
  <c r="W83" i="1" s="1"/>
  <c r="CY83" i="1"/>
  <c r="X83" i="1" s="1"/>
  <c r="CZ83" i="1"/>
  <c r="Y83" i="1" s="1"/>
  <c r="FR83" i="1"/>
  <c r="GL83" i="1"/>
  <c r="GN83" i="1"/>
  <c r="GP83" i="1"/>
  <c r="GV83" i="1"/>
  <c r="HC83" i="1"/>
  <c r="GX83" i="1" s="1"/>
  <c r="C84" i="1"/>
  <c r="D84" i="1"/>
  <c r="AC84" i="1"/>
  <c r="AE84" i="1"/>
  <c r="AF84" i="1"/>
  <c r="S84" i="1" s="1"/>
  <c r="AG84" i="1"/>
  <c r="AH84" i="1"/>
  <c r="AI84" i="1"/>
  <c r="AJ84" i="1"/>
  <c r="CQ84" i="1"/>
  <c r="CR84" i="1"/>
  <c r="CS84" i="1"/>
  <c r="CT84" i="1"/>
  <c r="CU84" i="1"/>
  <c r="T84" i="1" s="1"/>
  <c r="CV84" i="1"/>
  <c r="U84" i="1" s="1"/>
  <c r="CW84" i="1"/>
  <c r="V84" i="1" s="1"/>
  <c r="CX84" i="1"/>
  <c r="W84" i="1" s="1"/>
  <c r="CY84" i="1"/>
  <c r="X84" i="1" s="1"/>
  <c r="CZ84" i="1"/>
  <c r="Y84" i="1" s="1"/>
  <c r="FR84" i="1"/>
  <c r="GL84" i="1"/>
  <c r="GN84" i="1"/>
  <c r="GP84" i="1"/>
  <c r="GV84" i="1"/>
  <c r="HC84" i="1"/>
  <c r="GX84" i="1" s="1"/>
  <c r="C85" i="1"/>
  <c r="D85" i="1"/>
  <c r="AC85" i="1"/>
  <c r="AE85" i="1"/>
  <c r="AF85" i="1"/>
  <c r="S85" i="1" s="1"/>
  <c r="AG85" i="1"/>
  <c r="AH85" i="1"/>
  <c r="AI85" i="1"/>
  <c r="AJ85" i="1"/>
  <c r="CQ85" i="1"/>
  <c r="CR85" i="1"/>
  <c r="CS85" i="1"/>
  <c r="CT85" i="1"/>
  <c r="CU85" i="1"/>
  <c r="T85" i="1" s="1"/>
  <c r="CV85" i="1"/>
  <c r="U85" i="1" s="1"/>
  <c r="CW85" i="1"/>
  <c r="V85" i="1" s="1"/>
  <c r="CX85" i="1"/>
  <c r="W85" i="1" s="1"/>
  <c r="CY85" i="1"/>
  <c r="X85" i="1" s="1"/>
  <c r="CZ85" i="1"/>
  <c r="Y85" i="1" s="1"/>
  <c r="FR85" i="1"/>
  <c r="GL85" i="1"/>
  <c r="GN85" i="1"/>
  <c r="GP85" i="1"/>
  <c r="GV85" i="1"/>
  <c r="HC85" i="1"/>
  <c r="GX85" i="1" s="1"/>
  <c r="C86" i="1"/>
  <c r="D86" i="1"/>
  <c r="AC86" i="1"/>
  <c r="AE86" i="1"/>
  <c r="AF86" i="1"/>
  <c r="S86" i="1" s="1"/>
  <c r="AG86" i="1"/>
  <c r="AH86" i="1"/>
  <c r="AI86" i="1"/>
  <c r="AJ86" i="1"/>
  <c r="CQ86" i="1"/>
  <c r="CR86" i="1"/>
  <c r="CS86" i="1"/>
  <c r="CT86" i="1"/>
  <c r="CU86" i="1"/>
  <c r="T86" i="1" s="1"/>
  <c r="CV86" i="1"/>
  <c r="U86" i="1" s="1"/>
  <c r="CW86" i="1"/>
  <c r="V86" i="1" s="1"/>
  <c r="CX86" i="1"/>
  <c r="W86" i="1" s="1"/>
  <c r="CY86" i="1"/>
  <c r="X86" i="1" s="1"/>
  <c r="CZ86" i="1"/>
  <c r="Y86" i="1" s="1"/>
  <c r="FR86" i="1"/>
  <c r="GL86" i="1"/>
  <c r="GN86" i="1"/>
  <c r="GP86" i="1"/>
  <c r="GV86" i="1"/>
  <c r="HC86" i="1"/>
  <c r="GX86" i="1" s="1"/>
  <c r="C87" i="1"/>
  <c r="D87" i="1"/>
  <c r="AC87" i="1"/>
  <c r="AE87" i="1"/>
  <c r="AF87" i="1"/>
  <c r="S87" i="1" s="1"/>
  <c r="AG87" i="1"/>
  <c r="AH87" i="1"/>
  <c r="AI87" i="1"/>
  <c r="AJ87" i="1"/>
  <c r="CQ87" i="1"/>
  <c r="CR87" i="1"/>
  <c r="CS87" i="1"/>
  <c r="CT87" i="1"/>
  <c r="CU87" i="1"/>
  <c r="T87" i="1" s="1"/>
  <c r="CV87" i="1"/>
  <c r="U87" i="1" s="1"/>
  <c r="CW87" i="1"/>
  <c r="V87" i="1" s="1"/>
  <c r="CX87" i="1"/>
  <c r="W87" i="1" s="1"/>
  <c r="CY87" i="1"/>
  <c r="X87" i="1" s="1"/>
  <c r="CZ87" i="1"/>
  <c r="Y87" i="1" s="1"/>
  <c r="FR87" i="1"/>
  <c r="GL87" i="1"/>
  <c r="GO87" i="1"/>
  <c r="GP87" i="1"/>
  <c r="GV87" i="1"/>
  <c r="HC87" i="1"/>
  <c r="GX87" i="1" s="1"/>
  <c r="C88" i="1"/>
  <c r="D88" i="1"/>
  <c r="AC88" i="1"/>
  <c r="AE88" i="1"/>
  <c r="AF88" i="1"/>
  <c r="S88" i="1" s="1"/>
  <c r="AG88" i="1"/>
  <c r="AH88" i="1"/>
  <c r="AI88" i="1"/>
  <c r="AJ88" i="1"/>
  <c r="CQ88" i="1"/>
  <c r="CR88" i="1"/>
  <c r="CS88" i="1"/>
  <c r="CT88" i="1"/>
  <c r="CU88" i="1"/>
  <c r="T88" i="1" s="1"/>
  <c r="CV88" i="1"/>
  <c r="U88" i="1" s="1"/>
  <c r="CW88" i="1"/>
  <c r="V88" i="1" s="1"/>
  <c r="CX88" i="1"/>
  <c r="W88" i="1" s="1"/>
  <c r="CY88" i="1"/>
  <c r="X88" i="1" s="1"/>
  <c r="CZ88" i="1"/>
  <c r="Y88" i="1" s="1"/>
  <c r="FR88" i="1"/>
  <c r="GL88" i="1"/>
  <c r="GN88" i="1"/>
  <c r="GP88" i="1"/>
  <c r="GV88" i="1"/>
  <c r="HC88" i="1"/>
  <c r="GX88" i="1" s="1"/>
  <c r="C89" i="1"/>
  <c r="D89" i="1"/>
  <c r="I89" i="1"/>
  <c r="CX50" i="3" s="1"/>
  <c r="K89" i="1"/>
  <c r="AC89" i="1"/>
  <c r="AE89" i="1"/>
  <c r="AF89" i="1"/>
  <c r="S89" i="1" s="1"/>
  <c r="AG89" i="1"/>
  <c r="AH89" i="1"/>
  <c r="AI89" i="1"/>
  <c r="AJ89" i="1"/>
  <c r="CQ89" i="1"/>
  <c r="CR89" i="1"/>
  <c r="CS89" i="1"/>
  <c r="CT89" i="1"/>
  <c r="CU89" i="1"/>
  <c r="T89" i="1" s="1"/>
  <c r="CV89" i="1"/>
  <c r="U89" i="1" s="1"/>
  <c r="CW89" i="1"/>
  <c r="V89" i="1" s="1"/>
  <c r="CX89" i="1"/>
  <c r="W89" i="1" s="1"/>
  <c r="CY89" i="1"/>
  <c r="X89" i="1" s="1"/>
  <c r="CZ89" i="1"/>
  <c r="Y89" i="1" s="1"/>
  <c r="FR89" i="1"/>
  <c r="GL89" i="1"/>
  <c r="GN89" i="1"/>
  <c r="GP89" i="1"/>
  <c r="GV89" i="1"/>
  <c r="HC89" i="1"/>
  <c r="GX89" i="1" s="1"/>
  <c r="C90" i="1"/>
  <c r="D90" i="1"/>
  <c r="I90" i="1"/>
  <c r="CX51" i="3" s="1"/>
  <c r="K90" i="1"/>
  <c r="AC90" i="1"/>
  <c r="AE90" i="1"/>
  <c r="AF90" i="1"/>
  <c r="S90" i="1" s="1"/>
  <c r="AG90" i="1"/>
  <c r="AH90" i="1"/>
  <c r="AI90" i="1"/>
  <c r="AJ90" i="1"/>
  <c r="CQ90" i="1"/>
  <c r="CR90" i="1"/>
  <c r="CS90" i="1"/>
  <c r="CT90" i="1"/>
  <c r="CU90" i="1"/>
  <c r="T90" i="1" s="1"/>
  <c r="CV90" i="1"/>
  <c r="U90" i="1" s="1"/>
  <c r="CW90" i="1"/>
  <c r="V90" i="1" s="1"/>
  <c r="CX90" i="1"/>
  <c r="W90" i="1" s="1"/>
  <c r="CY90" i="1"/>
  <c r="X90" i="1" s="1"/>
  <c r="CZ90" i="1"/>
  <c r="Y90" i="1" s="1"/>
  <c r="FR90" i="1"/>
  <c r="GL90" i="1"/>
  <c r="GN90" i="1"/>
  <c r="GP90" i="1"/>
  <c r="GV90" i="1"/>
  <c r="HC90" i="1"/>
  <c r="GX90" i="1" s="1"/>
  <c r="C91" i="1"/>
  <c r="D91" i="1"/>
  <c r="I91" i="1"/>
  <c r="CX52" i="3" s="1"/>
  <c r="K91" i="1"/>
  <c r="AC91" i="1"/>
  <c r="AE91" i="1"/>
  <c r="AF91" i="1"/>
  <c r="S91" i="1" s="1"/>
  <c r="AG91" i="1"/>
  <c r="AH91" i="1"/>
  <c r="AI91" i="1"/>
  <c r="AJ91" i="1"/>
  <c r="CQ91" i="1"/>
  <c r="CR91" i="1"/>
  <c r="CS91" i="1"/>
  <c r="CT91" i="1"/>
  <c r="CU91" i="1"/>
  <c r="T91" i="1" s="1"/>
  <c r="CV91" i="1"/>
  <c r="U91" i="1" s="1"/>
  <c r="CW91" i="1"/>
  <c r="V91" i="1" s="1"/>
  <c r="CX91" i="1"/>
  <c r="W91" i="1" s="1"/>
  <c r="CY91" i="1"/>
  <c r="X91" i="1" s="1"/>
  <c r="CZ91" i="1"/>
  <c r="Y91" i="1" s="1"/>
  <c r="FR91" i="1"/>
  <c r="GL91" i="1"/>
  <c r="GN91" i="1"/>
  <c r="GP91" i="1"/>
  <c r="GV91" i="1"/>
  <c r="HC91" i="1"/>
  <c r="GX91" i="1" s="1"/>
  <c r="C92" i="1"/>
  <c r="D92" i="1"/>
  <c r="I92" i="1"/>
  <c r="CX53" i="3" s="1"/>
  <c r="K92" i="1"/>
  <c r="AC92" i="1"/>
  <c r="AE92" i="1"/>
  <c r="AF92" i="1"/>
  <c r="S92" i="1" s="1"/>
  <c r="AG92" i="1"/>
  <c r="AH92" i="1"/>
  <c r="AI92" i="1"/>
  <c r="AJ92" i="1"/>
  <c r="CQ92" i="1"/>
  <c r="CR92" i="1"/>
  <c r="CS92" i="1"/>
  <c r="CT92" i="1"/>
  <c r="CU92" i="1"/>
  <c r="T92" i="1" s="1"/>
  <c r="CV92" i="1"/>
  <c r="U92" i="1" s="1"/>
  <c r="CW92" i="1"/>
  <c r="V92" i="1" s="1"/>
  <c r="CX92" i="1"/>
  <c r="W92" i="1" s="1"/>
  <c r="CY92" i="1"/>
  <c r="X92" i="1" s="1"/>
  <c r="CZ92" i="1"/>
  <c r="Y92" i="1" s="1"/>
  <c r="FR92" i="1"/>
  <c r="GL92" i="1"/>
  <c r="GN92" i="1"/>
  <c r="GP92" i="1"/>
  <c r="GV92" i="1"/>
  <c r="HC92" i="1"/>
  <c r="GX92" i="1" s="1"/>
  <c r="C93" i="1"/>
  <c r="D93" i="1"/>
  <c r="I93" i="1"/>
  <c r="CX54" i="3" s="1"/>
  <c r="K93" i="1"/>
  <c r="AC93" i="1"/>
  <c r="AE93" i="1"/>
  <c r="AF93" i="1"/>
  <c r="S93" i="1" s="1"/>
  <c r="AG93" i="1"/>
  <c r="AH93" i="1"/>
  <c r="AI93" i="1"/>
  <c r="AJ93" i="1"/>
  <c r="CQ93" i="1"/>
  <c r="CR93" i="1"/>
  <c r="CS93" i="1"/>
  <c r="CT93" i="1"/>
  <c r="CU93" i="1"/>
  <c r="T93" i="1" s="1"/>
  <c r="CV93" i="1"/>
  <c r="U93" i="1" s="1"/>
  <c r="CW93" i="1"/>
  <c r="V93" i="1" s="1"/>
  <c r="CX93" i="1"/>
  <c r="W93" i="1" s="1"/>
  <c r="CY93" i="1"/>
  <c r="X93" i="1" s="1"/>
  <c r="CZ93" i="1"/>
  <c r="Y93" i="1" s="1"/>
  <c r="FR93" i="1"/>
  <c r="GL93" i="1"/>
  <c r="GN93" i="1"/>
  <c r="GP93" i="1"/>
  <c r="GV93" i="1"/>
  <c r="HC93" i="1"/>
  <c r="GX93" i="1" s="1"/>
  <c r="B95" i="1"/>
  <c r="B75" i="1" s="1"/>
  <c r="C95" i="1"/>
  <c r="C75" i="1" s="1"/>
  <c r="D95" i="1"/>
  <c r="D75" i="1" s="1"/>
  <c r="F95" i="1"/>
  <c r="F75" i="1" s="1"/>
  <c r="G95" i="1"/>
  <c r="G75" i="1" s="1"/>
  <c r="AF95" i="1"/>
  <c r="AG95" i="1"/>
  <c r="AH95" i="1"/>
  <c r="AI95" i="1"/>
  <c r="AJ95" i="1"/>
  <c r="AK95" i="1"/>
  <c r="AL95" i="1"/>
  <c r="BX95" i="1"/>
  <c r="BY95" i="1"/>
  <c r="BZ95" i="1"/>
  <c r="CD95" i="1"/>
  <c r="CG95" i="1"/>
  <c r="CI95" i="1"/>
  <c r="CJ95" i="1"/>
  <c r="CK95" i="1"/>
  <c r="CL95" i="1"/>
  <c r="CM95" i="1"/>
  <c r="D125" i="1"/>
  <c r="E127" i="1"/>
  <c r="Z127" i="1"/>
  <c r="AA127" i="1"/>
  <c r="AM127" i="1"/>
  <c r="AN127" i="1"/>
  <c r="BE127" i="1"/>
  <c r="BF127" i="1"/>
  <c r="BG127" i="1"/>
  <c r="BH127" i="1"/>
  <c r="BI127" i="1"/>
  <c r="BJ127" i="1"/>
  <c r="BK127" i="1"/>
  <c r="BL127" i="1"/>
  <c r="BM127" i="1"/>
  <c r="BN127" i="1"/>
  <c r="BO127" i="1"/>
  <c r="BP127" i="1"/>
  <c r="BQ127" i="1"/>
  <c r="BR127" i="1"/>
  <c r="BS127" i="1"/>
  <c r="BT127" i="1"/>
  <c r="BU127" i="1"/>
  <c r="BV127" i="1"/>
  <c r="BW127" i="1"/>
  <c r="CN127" i="1"/>
  <c r="CO127" i="1"/>
  <c r="CP127" i="1"/>
  <c r="CQ127" i="1"/>
  <c r="CR127" i="1"/>
  <c r="CS127" i="1"/>
  <c r="CT127" i="1"/>
  <c r="CU127" i="1"/>
  <c r="CV127" i="1"/>
  <c r="CW127" i="1"/>
  <c r="CX127" i="1"/>
  <c r="CY127" i="1"/>
  <c r="CZ127" i="1"/>
  <c r="DA127" i="1"/>
  <c r="DB127" i="1"/>
  <c r="DC127" i="1"/>
  <c r="DD127" i="1"/>
  <c r="DE127" i="1"/>
  <c r="DF127" i="1"/>
  <c r="DG127" i="1"/>
  <c r="DH127" i="1"/>
  <c r="DI127" i="1"/>
  <c r="DJ127" i="1"/>
  <c r="DK127" i="1"/>
  <c r="DL127" i="1"/>
  <c r="DM127" i="1"/>
  <c r="DN127" i="1"/>
  <c r="DO127" i="1"/>
  <c r="DP127" i="1"/>
  <c r="DQ127" i="1"/>
  <c r="DR127" i="1"/>
  <c r="DS127" i="1"/>
  <c r="DT127" i="1"/>
  <c r="DU127" i="1"/>
  <c r="DV127" i="1"/>
  <c r="DW127" i="1"/>
  <c r="DX127" i="1"/>
  <c r="DY127" i="1"/>
  <c r="DZ127" i="1"/>
  <c r="EA127" i="1"/>
  <c r="EB127" i="1"/>
  <c r="EC127" i="1"/>
  <c r="ED127" i="1"/>
  <c r="EE127" i="1"/>
  <c r="EF127" i="1"/>
  <c r="EG127" i="1"/>
  <c r="EH127" i="1"/>
  <c r="EI127" i="1"/>
  <c r="EJ127" i="1"/>
  <c r="EK127" i="1"/>
  <c r="EL127" i="1"/>
  <c r="EM127" i="1"/>
  <c r="EN127" i="1"/>
  <c r="EO127" i="1"/>
  <c r="EP127" i="1"/>
  <c r="EQ127" i="1"/>
  <c r="ER127" i="1"/>
  <c r="ES127" i="1"/>
  <c r="ET127" i="1"/>
  <c r="EU127" i="1"/>
  <c r="EV127" i="1"/>
  <c r="EW127" i="1"/>
  <c r="EX127" i="1"/>
  <c r="EY127" i="1"/>
  <c r="EZ127" i="1"/>
  <c r="FA127" i="1"/>
  <c r="FB127" i="1"/>
  <c r="FC127" i="1"/>
  <c r="FD127" i="1"/>
  <c r="FE127" i="1"/>
  <c r="FF127" i="1"/>
  <c r="FG127" i="1"/>
  <c r="FH127" i="1"/>
  <c r="FI127" i="1"/>
  <c r="FJ127" i="1"/>
  <c r="FK127" i="1"/>
  <c r="FL127" i="1"/>
  <c r="FM127" i="1"/>
  <c r="FN127" i="1"/>
  <c r="FO127" i="1"/>
  <c r="FP127" i="1"/>
  <c r="FQ127" i="1"/>
  <c r="FR127" i="1"/>
  <c r="FS127" i="1"/>
  <c r="FT127" i="1"/>
  <c r="FU127" i="1"/>
  <c r="FV127" i="1"/>
  <c r="FW127" i="1"/>
  <c r="FX127" i="1"/>
  <c r="FY127" i="1"/>
  <c r="FZ127" i="1"/>
  <c r="GA127" i="1"/>
  <c r="GB127" i="1"/>
  <c r="GC127" i="1"/>
  <c r="GD127" i="1"/>
  <c r="GE127" i="1"/>
  <c r="GF127" i="1"/>
  <c r="GG127" i="1"/>
  <c r="GH127" i="1"/>
  <c r="GI127" i="1"/>
  <c r="GJ127" i="1"/>
  <c r="GK127" i="1"/>
  <c r="GL127" i="1"/>
  <c r="GM127" i="1"/>
  <c r="GN127" i="1"/>
  <c r="GO127" i="1"/>
  <c r="GP127" i="1"/>
  <c r="GQ127" i="1"/>
  <c r="GR127" i="1"/>
  <c r="GS127" i="1"/>
  <c r="GT127" i="1"/>
  <c r="GU127" i="1"/>
  <c r="GV127" i="1"/>
  <c r="GW127" i="1"/>
  <c r="GX127" i="1"/>
  <c r="AC129" i="1"/>
  <c r="AE129" i="1"/>
  <c r="AF129" i="1"/>
  <c r="S129" i="1" s="1"/>
  <c r="AG129" i="1"/>
  <c r="AH129" i="1"/>
  <c r="AI129" i="1"/>
  <c r="AJ129" i="1"/>
  <c r="CQ129" i="1"/>
  <c r="CR129" i="1"/>
  <c r="CS129" i="1"/>
  <c r="CT129" i="1"/>
  <c r="CU129" i="1"/>
  <c r="T129" i="1" s="1"/>
  <c r="CV129" i="1"/>
  <c r="U129" i="1" s="1"/>
  <c r="CW129" i="1"/>
  <c r="V129" i="1" s="1"/>
  <c r="CX129" i="1"/>
  <c r="W129" i="1" s="1"/>
  <c r="CY129" i="1"/>
  <c r="X129" i="1" s="1"/>
  <c r="CZ129" i="1"/>
  <c r="Y129" i="1" s="1"/>
  <c r="FR129" i="1"/>
  <c r="GL129" i="1"/>
  <c r="GO129" i="1"/>
  <c r="GP129" i="1"/>
  <c r="GV129" i="1"/>
  <c r="HC129" i="1"/>
  <c r="GX129" i="1" s="1"/>
  <c r="AC130" i="1"/>
  <c r="AE130" i="1"/>
  <c r="AF130" i="1"/>
  <c r="S130" i="1" s="1"/>
  <c r="AG130" i="1"/>
  <c r="AH130" i="1"/>
  <c r="AI130" i="1"/>
  <c r="AJ130" i="1"/>
  <c r="CQ130" i="1"/>
  <c r="CR130" i="1"/>
  <c r="CS130" i="1"/>
  <c r="CT130" i="1"/>
  <c r="CU130" i="1"/>
  <c r="T130" i="1" s="1"/>
  <c r="CV130" i="1"/>
  <c r="U130" i="1" s="1"/>
  <c r="CW130" i="1"/>
  <c r="V130" i="1" s="1"/>
  <c r="CX130" i="1"/>
  <c r="W130" i="1" s="1"/>
  <c r="CY130" i="1"/>
  <c r="X130" i="1" s="1"/>
  <c r="CZ130" i="1"/>
  <c r="Y130" i="1" s="1"/>
  <c r="FR130" i="1"/>
  <c r="GL130" i="1"/>
  <c r="GN130" i="1"/>
  <c r="GP130" i="1"/>
  <c r="GV130" i="1"/>
  <c r="HC130" i="1"/>
  <c r="GX130" i="1" s="1"/>
  <c r="AC131" i="1"/>
  <c r="AE131" i="1"/>
  <c r="AF131" i="1"/>
  <c r="S131" i="1" s="1"/>
  <c r="AG131" i="1"/>
  <c r="AH131" i="1"/>
  <c r="AI131" i="1"/>
  <c r="AJ131" i="1"/>
  <c r="CQ131" i="1"/>
  <c r="CR131" i="1"/>
  <c r="CS131" i="1"/>
  <c r="CT131" i="1"/>
  <c r="CU131" i="1"/>
  <c r="T131" i="1" s="1"/>
  <c r="CV131" i="1"/>
  <c r="U131" i="1" s="1"/>
  <c r="CW131" i="1"/>
  <c r="V131" i="1" s="1"/>
  <c r="CX131" i="1"/>
  <c r="W131" i="1" s="1"/>
  <c r="CY131" i="1"/>
  <c r="X131" i="1" s="1"/>
  <c r="CZ131" i="1"/>
  <c r="Y131" i="1" s="1"/>
  <c r="FR131" i="1"/>
  <c r="GL131" i="1"/>
  <c r="GN131" i="1"/>
  <c r="GP131" i="1"/>
  <c r="GV131" i="1"/>
  <c r="HC131" i="1"/>
  <c r="GX131" i="1" s="1"/>
  <c r="AC132" i="1"/>
  <c r="AE132" i="1"/>
  <c r="AF132" i="1"/>
  <c r="S132" i="1" s="1"/>
  <c r="AG132" i="1"/>
  <c r="AH132" i="1"/>
  <c r="AI132" i="1"/>
  <c r="AJ132" i="1"/>
  <c r="CQ132" i="1"/>
  <c r="CR132" i="1"/>
  <c r="CS132" i="1"/>
  <c r="CT132" i="1"/>
  <c r="CU132" i="1"/>
  <c r="T132" i="1" s="1"/>
  <c r="CV132" i="1"/>
  <c r="U132" i="1" s="1"/>
  <c r="CW132" i="1"/>
  <c r="V132" i="1" s="1"/>
  <c r="CX132" i="1"/>
  <c r="W132" i="1" s="1"/>
  <c r="CY132" i="1"/>
  <c r="X132" i="1" s="1"/>
  <c r="CZ132" i="1"/>
  <c r="Y132" i="1" s="1"/>
  <c r="FR132" i="1"/>
  <c r="GL132" i="1"/>
  <c r="GN132" i="1"/>
  <c r="GP132" i="1"/>
  <c r="GV132" i="1"/>
  <c r="HC132" i="1"/>
  <c r="GX132" i="1" s="1"/>
  <c r="AC133" i="1"/>
  <c r="AE133" i="1"/>
  <c r="AF133" i="1"/>
  <c r="S133" i="1" s="1"/>
  <c r="AG133" i="1"/>
  <c r="AH133" i="1"/>
  <c r="AI133" i="1"/>
  <c r="AJ133" i="1"/>
  <c r="CQ133" i="1"/>
  <c r="CR133" i="1"/>
  <c r="CS133" i="1"/>
  <c r="CT133" i="1"/>
  <c r="CU133" i="1"/>
  <c r="T133" i="1" s="1"/>
  <c r="CV133" i="1"/>
  <c r="U133" i="1" s="1"/>
  <c r="CW133" i="1"/>
  <c r="V133" i="1" s="1"/>
  <c r="CX133" i="1"/>
  <c r="W133" i="1" s="1"/>
  <c r="CY133" i="1"/>
  <c r="X133" i="1" s="1"/>
  <c r="CZ133" i="1"/>
  <c r="Y133" i="1" s="1"/>
  <c r="FR133" i="1"/>
  <c r="GL133" i="1"/>
  <c r="GN133" i="1"/>
  <c r="GP133" i="1"/>
  <c r="GV133" i="1"/>
  <c r="HC133" i="1"/>
  <c r="GX133" i="1" s="1"/>
  <c r="AC134" i="1"/>
  <c r="AE134" i="1"/>
  <c r="AF134" i="1"/>
  <c r="S134" i="1" s="1"/>
  <c r="AG134" i="1"/>
  <c r="AH134" i="1"/>
  <c r="AI134" i="1"/>
  <c r="AJ134" i="1"/>
  <c r="CQ134" i="1"/>
  <c r="CR134" i="1"/>
  <c r="CS134" i="1"/>
  <c r="CT134" i="1"/>
  <c r="CU134" i="1"/>
  <c r="T134" i="1" s="1"/>
  <c r="CV134" i="1"/>
  <c r="U134" i="1" s="1"/>
  <c r="CW134" i="1"/>
  <c r="V134" i="1" s="1"/>
  <c r="CX134" i="1"/>
  <c r="W134" i="1" s="1"/>
  <c r="CY134" i="1"/>
  <c r="X134" i="1" s="1"/>
  <c r="CZ134" i="1"/>
  <c r="Y134" i="1" s="1"/>
  <c r="FR134" i="1"/>
  <c r="GL134" i="1"/>
  <c r="GN134" i="1"/>
  <c r="GP134" i="1"/>
  <c r="GV134" i="1"/>
  <c r="HC134" i="1"/>
  <c r="GX134" i="1" s="1"/>
  <c r="AC135" i="1"/>
  <c r="AE135" i="1"/>
  <c r="AF135" i="1"/>
  <c r="S135" i="1" s="1"/>
  <c r="AG135" i="1"/>
  <c r="AH135" i="1"/>
  <c r="AI135" i="1"/>
  <c r="AJ135" i="1"/>
  <c r="CQ135" i="1"/>
  <c r="CR135" i="1"/>
  <c r="CS135" i="1"/>
  <c r="CT135" i="1"/>
  <c r="CU135" i="1"/>
  <c r="T135" i="1" s="1"/>
  <c r="CV135" i="1"/>
  <c r="U135" i="1" s="1"/>
  <c r="CW135" i="1"/>
  <c r="V135" i="1" s="1"/>
  <c r="CX135" i="1"/>
  <c r="W135" i="1" s="1"/>
  <c r="CY135" i="1"/>
  <c r="X135" i="1" s="1"/>
  <c r="CZ135" i="1"/>
  <c r="Y135" i="1" s="1"/>
  <c r="FR135" i="1"/>
  <c r="GL135" i="1"/>
  <c r="GN135" i="1"/>
  <c r="GP135" i="1"/>
  <c r="GV135" i="1"/>
  <c r="HC135" i="1"/>
  <c r="GX135" i="1" s="1"/>
  <c r="AC136" i="1"/>
  <c r="AE136" i="1"/>
  <c r="AF136" i="1"/>
  <c r="S136" i="1" s="1"/>
  <c r="AG136" i="1"/>
  <c r="AH136" i="1"/>
  <c r="AI136" i="1"/>
  <c r="AJ136" i="1"/>
  <c r="CQ136" i="1"/>
  <c r="CR136" i="1"/>
  <c r="CS136" i="1"/>
  <c r="CT136" i="1"/>
  <c r="CU136" i="1"/>
  <c r="T136" i="1" s="1"/>
  <c r="CV136" i="1"/>
  <c r="U136" i="1" s="1"/>
  <c r="CW136" i="1"/>
  <c r="V136" i="1" s="1"/>
  <c r="CX136" i="1"/>
  <c r="W136" i="1" s="1"/>
  <c r="CY136" i="1"/>
  <c r="X136" i="1" s="1"/>
  <c r="CZ136" i="1"/>
  <c r="Y136" i="1" s="1"/>
  <c r="FR136" i="1"/>
  <c r="GL136" i="1"/>
  <c r="GN136" i="1"/>
  <c r="GP136" i="1"/>
  <c r="GV136" i="1"/>
  <c r="HC136" i="1"/>
  <c r="GX136" i="1" s="1"/>
  <c r="AC137" i="1"/>
  <c r="AE137" i="1"/>
  <c r="AF137" i="1"/>
  <c r="S137" i="1" s="1"/>
  <c r="AG137" i="1"/>
  <c r="AH137" i="1"/>
  <c r="AI137" i="1"/>
  <c r="AJ137" i="1"/>
  <c r="CQ137" i="1"/>
  <c r="CR137" i="1"/>
  <c r="CS137" i="1"/>
  <c r="CT137" i="1"/>
  <c r="CU137" i="1"/>
  <c r="T137" i="1" s="1"/>
  <c r="CV137" i="1"/>
  <c r="U137" i="1" s="1"/>
  <c r="CW137" i="1"/>
  <c r="V137" i="1" s="1"/>
  <c r="CX137" i="1"/>
  <c r="W137" i="1" s="1"/>
  <c r="CY137" i="1"/>
  <c r="X137" i="1" s="1"/>
  <c r="CZ137" i="1"/>
  <c r="Y137" i="1" s="1"/>
  <c r="FR137" i="1"/>
  <c r="GL137" i="1"/>
  <c r="GN137" i="1"/>
  <c r="GP137" i="1"/>
  <c r="GV137" i="1"/>
  <c r="HC137" i="1"/>
  <c r="GX137" i="1" s="1"/>
  <c r="AC138" i="1"/>
  <c r="AE138" i="1"/>
  <c r="AF138" i="1"/>
  <c r="S138" i="1" s="1"/>
  <c r="AG138" i="1"/>
  <c r="AH138" i="1"/>
  <c r="AI138" i="1"/>
  <c r="AJ138" i="1"/>
  <c r="CQ138" i="1"/>
  <c r="CR138" i="1"/>
  <c r="CS138" i="1"/>
  <c r="CT138" i="1"/>
  <c r="CU138" i="1"/>
  <c r="T138" i="1" s="1"/>
  <c r="CV138" i="1"/>
  <c r="U138" i="1" s="1"/>
  <c r="CW138" i="1"/>
  <c r="V138" i="1" s="1"/>
  <c r="CX138" i="1"/>
  <c r="W138" i="1" s="1"/>
  <c r="CY138" i="1"/>
  <c r="X138" i="1" s="1"/>
  <c r="CZ138" i="1"/>
  <c r="Y138" i="1" s="1"/>
  <c r="FR138" i="1"/>
  <c r="GL138" i="1"/>
  <c r="GN138" i="1"/>
  <c r="GP138" i="1"/>
  <c r="GV138" i="1"/>
  <c r="HC138" i="1"/>
  <c r="GX138" i="1" s="1"/>
  <c r="AC139" i="1"/>
  <c r="AE139" i="1"/>
  <c r="AF139" i="1"/>
  <c r="S139" i="1" s="1"/>
  <c r="AG139" i="1"/>
  <c r="AH139" i="1"/>
  <c r="AI139" i="1"/>
  <c r="AJ139" i="1"/>
  <c r="CQ139" i="1"/>
  <c r="CR139" i="1"/>
  <c r="CS139" i="1"/>
  <c r="CT139" i="1"/>
  <c r="CU139" i="1"/>
  <c r="T139" i="1" s="1"/>
  <c r="CV139" i="1"/>
  <c r="U139" i="1" s="1"/>
  <c r="CW139" i="1"/>
  <c r="V139" i="1" s="1"/>
  <c r="CX139" i="1"/>
  <c r="W139" i="1" s="1"/>
  <c r="CY139" i="1"/>
  <c r="X139" i="1" s="1"/>
  <c r="CZ139" i="1"/>
  <c r="Y139" i="1" s="1"/>
  <c r="FR139" i="1"/>
  <c r="GL139" i="1"/>
  <c r="GN139" i="1"/>
  <c r="GP139" i="1"/>
  <c r="GV139" i="1"/>
  <c r="HC139" i="1"/>
  <c r="GX139" i="1" s="1"/>
  <c r="AC140" i="1"/>
  <c r="AE140" i="1"/>
  <c r="AF140" i="1"/>
  <c r="S140" i="1" s="1"/>
  <c r="AG140" i="1"/>
  <c r="AH140" i="1"/>
  <c r="AI140" i="1"/>
  <c r="AJ140" i="1"/>
  <c r="CQ140" i="1"/>
  <c r="CR140" i="1"/>
  <c r="CS140" i="1"/>
  <c r="CT140" i="1"/>
  <c r="CU140" i="1"/>
  <c r="T140" i="1" s="1"/>
  <c r="CV140" i="1"/>
  <c r="U140" i="1" s="1"/>
  <c r="CW140" i="1"/>
  <c r="V140" i="1" s="1"/>
  <c r="CX140" i="1"/>
  <c r="W140" i="1" s="1"/>
  <c r="CY140" i="1"/>
  <c r="X140" i="1" s="1"/>
  <c r="CZ140" i="1"/>
  <c r="Y140" i="1" s="1"/>
  <c r="FR140" i="1"/>
  <c r="GL140" i="1"/>
  <c r="GN140" i="1"/>
  <c r="GP140" i="1"/>
  <c r="GV140" i="1"/>
  <c r="HC140" i="1"/>
  <c r="GX140" i="1" s="1"/>
  <c r="AC141" i="1"/>
  <c r="AE141" i="1"/>
  <c r="AF141" i="1"/>
  <c r="S141" i="1" s="1"/>
  <c r="AG141" i="1"/>
  <c r="AH141" i="1"/>
  <c r="AI141" i="1"/>
  <c r="AJ141" i="1"/>
  <c r="CQ141" i="1"/>
  <c r="CR141" i="1"/>
  <c r="CS141" i="1"/>
  <c r="CT141" i="1"/>
  <c r="CU141" i="1"/>
  <c r="T141" i="1" s="1"/>
  <c r="CV141" i="1"/>
  <c r="U141" i="1" s="1"/>
  <c r="CW141" i="1"/>
  <c r="V141" i="1" s="1"/>
  <c r="CX141" i="1"/>
  <c r="W141" i="1" s="1"/>
  <c r="CY141" i="1"/>
  <c r="X141" i="1" s="1"/>
  <c r="CZ141" i="1"/>
  <c r="Y141" i="1" s="1"/>
  <c r="FR141" i="1"/>
  <c r="GL141" i="1"/>
  <c r="GN141" i="1"/>
  <c r="GP141" i="1"/>
  <c r="GV141" i="1"/>
  <c r="HC141" i="1"/>
  <c r="GX141" i="1" s="1"/>
  <c r="I142" i="1"/>
  <c r="K142" i="1"/>
  <c r="AC142" i="1"/>
  <c r="AE142" i="1"/>
  <c r="AF142" i="1"/>
  <c r="S142" i="1" s="1"/>
  <c r="AG142" i="1"/>
  <c r="AH142" i="1"/>
  <c r="AI142" i="1"/>
  <c r="AJ142" i="1"/>
  <c r="CQ142" i="1"/>
  <c r="CR142" i="1"/>
  <c r="CS142" i="1"/>
  <c r="CT142" i="1"/>
  <c r="CU142" i="1"/>
  <c r="T142" i="1" s="1"/>
  <c r="CV142" i="1"/>
  <c r="U142" i="1" s="1"/>
  <c r="CW142" i="1"/>
  <c r="V142" i="1" s="1"/>
  <c r="CX142" i="1"/>
  <c r="W142" i="1" s="1"/>
  <c r="CY142" i="1"/>
  <c r="X142" i="1" s="1"/>
  <c r="CZ142" i="1"/>
  <c r="Y142" i="1" s="1"/>
  <c r="FR142" i="1"/>
  <c r="GL142" i="1"/>
  <c r="GN142" i="1"/>
  <c r="GP142" i="1"/>
  <c r="GV142" i="1"/>
  <c r="HC142" i="1"/>
  <c r="GX142" i="1" s="1"/>
  <c r="B144" i="1"/>
  <c r="B127" i="1" s="1"/>
  <c r="C144" i="1"/>
  <c r="C127" i="1" s="1"/>
  <c r="D144" i="1"/>
  <c r="D127" i="1" s="1"/>
  <c r="F144" i="1"/>
  <c r="F127" i="1" s="1"/>
  <c r="G144" i="1"/>
  <c r="G127" i="1" s="1"/>
  <c r="AF144" i="1"/>
  <c r="AG144" i="1"/>
  <c r="AH144" i="1"/>
  <c r="AI144" i="1"/>
  <c r="AJ144" i="1"/>
  <c r="AK144" i="1"/>
  <c r="AL144" i="1"/>
  <c r="BX144" i="1"/>
  <c r="BY144" i="1"/>
  <c r="BZ144" i="1"/>
  <c r="CD144" i="1"/>
  <c r="CG144" i="1"/>
  <c r="CI144" i="1"/>
  <c r="CJ144" i="1"/>
  <c r="CK144" i="1"/>
  <c r="CL144" i="1"/>
  <c r="CM144" i="1"/>
  <c r="D174" i="1"/>
  <c r="E176" i="1"/>
  <c r="Z176" i="1"/>
  <c r="AA176" i="1"/>
  <c r="AM176" i="1"/>
  <c r="AN176" i="1"/>
  <c r="BE176" i="1"/>
  <c r="BF176" i="1"/>
  <c r="BG176" i="1"/>
  <c r="BH176" i="1"/>
  <c r="BI176" i="1"/>
  <c r="BJ176" i="1"/>
  <c r="BK176" i="1"/>
  <c r="BL176" i="1"/>
  <c r="BM176" i="1"/>
  <c r="BN176" i="1"/>
  <c r="BO176" i="1"/>
  <c r="BP176" i="1"/>
  <c r="BQ176" i="1"/>
  <c r="BR176" i="1"/>
  <c r="BS176" i="1"/>
  <c r="BT176" i="1"/>
  <c r="BU176" i="1"/>
  <c r="BV176" i="1"/>
  <c r="BW176" i="1"/>
  <c r="CN176" i="1"/>
  <c r="CO176" i="1"/>
  <c r="CP176" i="1"/>
  <c r="CQ176" i="1"/>
  <c r="CR176" i="1"/>
  <c r="CS176" i="1"/>
  <c r="CT176" i="1"/>
  <c r="CU176" i="1"/>
  <c r="CV176" i="1"/>
  <c r="CW176" i="1"/>
  <c r="CX176" i="1"/>
  <c r="CY176" i="1"/>
  <c r="CZ176" i="1"/>
  <c r="DA176" i="1"/>
  <c r="DB176" i="1"/>
  <c r="DC176" i="1"/>
  <c r="DD176" i="1"/>
  <c r="DE176" i="1"/>
  <c r="DF176" i="1"/>
  <c r="DG176" i="1"/>
  <c r="DH176" i="1"/>
  <c r="DI176" i="1"/>
  <c r="DJ176" i="1"/>
  <c r="DK176" i="1"/>
  <c r="DL176" i="1"/>
  <c r="DM176" i="1"/>
  <c r="DN176" i="1"/>
  <c r="DO176" i="1"/>
  <c r="DP176" i="1"/>
  <c r="DQ176" i="1"/>
  <c r="DR176" i="1"/>
  <c r="DS176" i="1"/>
  <c r="DT176" i="1"/>
  <c r="DU176" i="1"/>
  <c r="DV176" i="1"/>
  <c r="DW176" i="1"/>
  <c r="DX176" i="1"/>
  <c r="DY176" i="1"/>
  <c r="DZ176" i="1"/>
  <c r="EA176" i="1"/>
  <c r="EB176" i="1"/>
  <c r="EC176" i="1"/>
  <c r="ED176" i="1"/>
  <c r="EE176" i="1"/>
  <c r="EF176" i="1"/>
  <c r="EG176" i="1"/>
  <c r="EH176" i="1"/>
  <c r="EI176" i="1"/>
  <c r="EJ176" i="1"/>
  <c r="EK176" i="1"/>
  <c r="EL176" i="1"/>
  <c r="EM176" i="1"/>
  <c r="EN176" i="1"/>
  <c r="EO176" i="1"/>
  <c r="EP176" i="1"/>
  <c r="EQ176" i="1"/>
  <c r="ER176" i="1"/>
  <c r="ES176" i="1"/>
  <c r="ET176" i="1"/>
  <c r="EU176" i="1"/>
  <c r="EV176" i="1"/>
  <c r="EW176" i="1"/>
  <c r="EX176" i="1"/>
  <c r="EY176" i="1"/>
  <c r="EZ176" i="1"/>
  <c r="FA176" i="1"/>
  <c r="FB176" i="1"/>
  <c r="FC176" i="1"/>
  <c r="FD176" i="1"/>
  <c r="FE176" i="1"/>
  <c r="FF176" i="1"/>
  <c r="FG176" i="1"/>
  <c r="FH176" i="1"/>
  <c r="FI176" i="1"/>
  <c r="FJ176" i="1"/>
  <c r="FK176" i="1"/>
  <c r="FL176" i="1"/>
  <c r="FM176" i="1"/>
  <c r="FN176" i="1"/>
  <c r="FO176" i="1"/>
  <c r="FP176" i="1"/>
  <c r="FQ176" i="1"/>
  <c r="FR176" i="1"/>
  <c r="FS176" i="1"/>
  <c r="FT176" i="1"/>
  <c r="FU176" i="1"/>
  <c r="FV176" i="1"/>
  <c r="FW176" i="1"/>
  <c r="FX176" i="1"/>
  <c r="FY176" i="1"/>
  <c r="FZ176" i="1"/>
  <c r="GA176" i="1"/>
  <c r="GB176" i="1"/>
  <c r="GC176" i="1"/>
  <c r="GD176" i="1"/>
  <c r="GE176" i="1"/>
  <c r="GF176" i="1"/>
  <c r="GG176" i="1"/>
  <c r="GH176" i="1"/>
  <c r="GI176" i="1"/>
  <c r="GJ176" i="1"/>
  <c r="GK176" i="1"/>
  <c r="GL176" i="1"/>
  <c r="GM176" i="1"/>
  <c r="GN176" i="1"/>
  <c r="GO176" i="1"/>
  <c r="GP176" i="1"/>
  <c r="GQ176" i="1"/>
  <c r="GR176" i="1"/>
  <c r="GS176" i="1"/>
  <c r="GT176" i="1"/>
  <c r="GU176" i="1"/>
  <c r="GV176" i="1"/>
  <c r="GW176" i="1"/>
  <c r="GX176" i="1"/>
  <c r="AC178" i="1"/>
  <c r="AE178" i="1"/>
  <c r="AF178" i="1"/>
  <c r="S178" i="1" s="1"/>
  <c r="AG178" i="1"/>
  <c r="AH178" i="1"/>
  <c r="AI178" i="1"/>
  <c r="AJ178" i="1"/>
  <c r="CQ178" i="1"/>
  <c r="CR178" i="1"/>
  <c r="CS178" i="1"/>
  <c r="CT178" i="1"/>
  <c r="CU178" i="1"/>
  <c r="T178" i="1" s="1"/>
  <c r="CV178" i="1"/>
  <c r="U178" i="1" s="1"/>
  <c r="CW178" i="1"/>
  <c r="V178" i="1" s="1"/>
  <c r="CX178" i="1"/>
  <c r="W178" i="1" s="1"/>
  <c r="CY178" i="1"/>
  <c r="X178" i="1" s="1"/>
  <c r="CZ178" i="1"/>
  <c r="Y178" i="1" s="1"/>
  <c r="FR178" i="1"/>
  <c r="GL178" i="1"/>
  <c r="GO178" i="1"/>
  <c r="GP178" i="1"/>
  <c r="GV178" i="1"/>
  <c r="HC178" i="1"/>
  <c r="GX178" i="1" s="1"/>
  <c r="AC179" i="1"/>
  <c r="AE179" i="1"/>
  <c r="AF179" i="1"/>
  <c r="S179" i="1" s="1"/>
  <c r="AG179" i="1"/>
  <c r="AH179" i="1"/>
  <c r="AI179" i="1"/>
  <c r="AJ179" i="1"/>
  <c r="CQ179" i="1"/>
  <c r="CR179" i="1"/>
  <c r="CS179" i="1"/>
  <c r="CT179" i="1"/>
  <c r="CU179" i="1"/>
  <c r="T179" i="1" s="1"/>
  <c r="CV179" i="1"/>
  <c r="U179" i="1" s="1"/>
  <c r="CW179" i="1"/>
  <c r="V179" i="1" s="1"/>
  <c r="CX179" i="1"/>
  <c r="W179" i="1" s="1"/>
  <c r="CY179" i="1"/>
  <c r="X179" i="1" s="1"/>
  <c r="CZ179" i="1"/>
  <c r="Y179" i="1" s="1"/>
  <c r="FR179" i="1"/>
  <c r="GL179" i="1"/>
  <c r="GO179" i="1"/>
  <c r="GP179" i="1"/>
  <c r="GV179" i="1"/>
  <c r="HC179" i="1"/>
  <c r="GX179" i="1" s="1"/>
  <c r="B181" i="1"/>
  <c r="B176" i="1" s="1"/>
  <c r="C181" i="1"/>
  <c r="C176" i="1" s="1"/>
  <c r="D181" i="1"/>
  <c r="D176" i="1" s="1"/>
  <c r="F181" i="1"/>
  <c r="F176" i="1" s="1"/>
  <c r="G181" i="1"/>
  <c r="G176" i="1" s="1"/>
  <c r="AF181" i="1"/>
  <c r="AG181" i="1"/>
  <c r="AH181" i="1"/>
  <c r="AI181" i="1"/>
  <c r="AJ181" i="1"/>
  <c r="AK181" i="1"/>
  <c r="AL181" i="1"/>
  <c r="BX181" i="1"/>
  <c r="BY181" i="1"/>
  <c r="BZ181" i="1"/>
  <c r="CC181" i="1"/>
  <c r="CD181" i="1"/>
  <c r="CG181" i="1"/>
  <c r="CI181" i="1"/>
  <c r="CJ181" i="1"/>
  <c r="CK181" i="1"/>
  <c r="CL181" i="1"/>
  <c r="CM181" i="1"/>
  <c r="D211" i="1"/>
  <c r="E213" i="1"/>
  <c r="Z213" i="1"/>
  <c r="AA213" i="1"/>
  <c r="AM213" i="1"/>
  <c r="AN213" i="1"/>
  <c r="BE213" i="1"/>
  <c r="BF213" i="1"/>
  <c r="BG213" i="1"/>
  <c r="BH213" i="1"/>
  <c r="BI213" i="1"/>
  <c r="BJ213" i="1"/>
  <c r="BK213" i="1"/>
  <c r="BL213" i="1"/>
  <c r="BM213" i="1"/>
  <c r="BN213" i="1"/>
  <c r="BO213" i="1"/>
  <c r="BP213" i="1"/>
  <c r="BQ213" i="1"/>
  <c r="BR213" i="1"/>
  <c r="BS213" i="1"/>
  <c r="BT213" i="1"/>
  <c r="BU213" i="1"/>
  <c r="BV213" i="1"/>
  <c r="BW213" i="1"/>
  <c r="CN213" i="1"/>
  <c r="CO213" i="1"/>
  <c r="CP213" i="1"/>
  <c r="CQ213" i="1"/>
  <c r="CR213" i="1"/>
  <c r="CS213" i="1"/>
  <c r="CT213" i="1"/>
  <c r="CU213" i="1"/>
  <c r="CV213" i="1"/>
  <c r="CW213" i="1"/>
  <c r="CX213" i="1"/>
  <c r="CY213" i="1"/>
  <c r="CZ213" i="1"/>
  <c r="DA213" i="1"/>
  <c r="DB213" i="1"/>
  <c r="DC213" i="1"/>
  <c r="DD213" i="1"/>
  <c r="DE213" i="1"/>
  <c r="DF213" i="1"/>
  <c r="DG213" i="1"/>
  <c r="DH213" i="1"/>
  <c r="DI213" i="1"/>
  <c r="DJ213" i="1"/>
  <c r="DK213" i="1"/>
  <c r="DL213" i="1"/>
  <c r="DM213" i="1"/>
  <c r="DN213" i="1"/>
  <c r="DO213" i="1"/>
  <c r="DP213" i="1"/>
  <c r="DQ213" i="1"/>
  <c r="DR213" i="1"/>
  <c r="DS213" i="1"/>
  <c r="DT213" i="1"/>
  <c r="DU213" i="1"/>
  <c r="DV213" i="1"/>
  <c r="DW213" i="1"/>
  <c r="DX213" i="1"/>
  <c r="DY213" i="1"/>
  <c r="DZ213" i="1"/>
  <c r="EA213" i="1"/>
  <c r="EB213" i="1"/>
  <c r="EC213" i="1"/>
  <c r="ED213" i="1"/>
  <c r="EE213" i="1"/>
  <c r="EF213" i="1"/>
  <c r="EG213" i="1"/>
  <c r="EH213" i="1"/>
  <c r="EI213" i="1"/>
  <c r="EJ213" i="1"/>
  <c r="EK213" i="1"/>
  <c r="EL213" i="1"/>
  <c r="EM213" i="1"/>
  <c r="EN213" i="1"/>
  <c r="EO213" i="1"/>
  <c r="EP213" i="1"/>
  <c r="EQ213" i="1"/>
  <c r="ER213" i="1"/>
  <c r="ES213" i="1"/>
  <c r="ET213" i="1"/>
  <c r="EU213" i="1"/>
  <c r="EV213" i="1"/>
  <c r="EW213" i="1"/>
  <c r="EX213" i="1"/>
  <c r="EY213" i="1"/>
  <c r="EZ213" i="1"/>
  <c r="FA213" i="1"/>
  <c r="FB213" i="1"/>
  <c r="FC213" i="1"/>
  <c r="FD213" i="1"/>
  <c r="FE213" i="1"/>
  <c r="FF213" i="1"/>
  <c r="FG213" i="1"/>
  <c r="FH213" i="1"/>
  <c r="FI213" i="1"/>
  <c r="FJ213" i="1"/>
  <c r="FK213" i="1"/>
  <c r="FL213" i="1"/>
  <c r="FM213" i="1"/>
  <c r="FN213" i="1"/>
  <c r="FO213" i="1"/>
  <c r="FP213" i="1"/>
  <c r="FQ213" i="1"/>
  <c r="FR213" i="1"/>
  <c r="FS213" i="1"/>
  <c r="FT213" i="1"/>
  <c r="FU213" i="1"/>
  <c r="FV213" i="1"/>
  <c r="FW213" i="1"/>
  <c r="FX213" i="1"/>
  <c r="FY213" i="1"/>
  <c r="FZ213" i="1"/>
  <c r="GA213" i="1"/>
  <c r="GB213" i="1"/>
  <c r="GC213" i="1"/>
  <c r="GD213" i="1"/>
  <c r="GE213" i="1"/>
  <c r="GF213" i="1"/>
  <c r="GG213" i="1"/>
  <c r="GH213" i="1"/>
  <c r="GI213" i="1"/>
  <c r="GJ213" i="1"/>
  <c r="GK213" i="1"/>
  <c r="GL213" i="1"/>
  <c r="GM213" i="1"/>
  <c r="GN213" i="1"/>
  <c r="GO213" i="1"/>
  <c r="GP213" i="1"/>
  <c r="GQ213" i="1"/>
  <c r="GR213" i="1"/>
  <c r="GS213" i="1"/>
  <c r="GT213" i="1"/>
  <c r="GU213" i="1"/>
  <c r="GV213" i="1"/>
  <c r="GW213" i="1"/>
  <c r="GX213" i="1"/>
  <c r="C215" i="1"/>
  <c r="D215" i="1"/>
  <c r="AC215" i="1"/>
  <c r="AE215" i="1"/>
  <c r="AF215" i="1"/>
  <c r="S215" i="1" s="1"/>
  <c r="AG215" i="1"/>
  <c r="AH215" i="1"/>
  <c r="AI215" i="1"/>
  <c r="AJ215" i="1"/>
  <c r="CQ215" i="1"/>
  <c r="CR215" i="1"/>
  <c r="CS215" i="1"/>
  <c r="CT215" i="1"/>
  <c r="CU215" i="1"/>
  <c r="T215" i="1" s="1"/>
  <c r="CV215" i="1"/>
  <c r="U215" i="1" s="1"/>
  <c r="CW215" i="1"/>
  <c r="V215" i="1" s="1"/>
  <c r="CX215" i="1"/>
  <c r="W215" i="1" s="1"/>
  <c r="CY215" i="1"/>
  <c r="X215" i="1" s="1"/>
  <c r="CZ215" i="1"/>
  <c r="Y215" i="1" s="1"/>
  <c r="FR215" i="1"/>
  <c r="GL215" i="1"/>
  <c r="GN215" i="1"/>
  <c r="GO215" i="1"/>
  <c r="GV215" i="1"/>
  <c r="HC215" i="1"/>
  <c r="GX215" i="1" s="1"/>
  <c r="C216" i="1"/>
  <c r="D216" i="1"/>
  <c r="AC216" i="1"/>
  <c r="AE216" i="1"/>
  <c r="AF216" i="1"/>
  <c r="S216" i="1" s="1"/>
  <c r="AG216" i="1"/>
  <c r="AH216" i="1"/>
  <c r="AI216" i="1"/>
  <c r="AJ216" i="1"/>
  <c r="CQ216" i="1"/>
  <c r="CR216" i="1"/>
  <c r="CS216" i="1"/>
  <c r="CT216" i="1"/>
  <c r="CU216" i="1"/>
  <c r="T216" i="1" s="1"/>
  <c r="CV216" i="1"/>
  <c r="U216" i="1" s="1"/>
  <c r="CW216" i="1"/>
  <c r="V216" i="1" s="1"/>
  <c r="CX216" i="1"/>
  <c r="W216" i="1" s="1"/>
  <c r="CY216" i="1"/>
  <c r="X216" i="1" s="1"/>
  <c r="CZ216" i="1"/>
  <c r="Y216" i="1" s="1"/>
  <c r="FR216" i="1"/>
  <c r="GL216" i="1"/>
  <c r="GN216" i="1"/>
  <c r="GO216" i="1"/>
  <c r="GV216" i="1"/>
  <c r="HC216" i="1"/>
  <c r="GX216" i="1" s="1"/>
  <c r="C217" i="1"/>
  <c r="D217" i="1"/>
  <c r="AC217" i="1"/>
  <c r="AE217" i="1"/>
  <c r="AF217" i="1"/>
  <c r="S217" i="1" s="1"/>
  <c r="AG217" i="1"/>
  <c r="AH217" i="1"/>
  <c r="AI217" i="1"/>
  <c r="AJ217" i="1"/>
  <c r="CQ217" i="1"/>
  <c r="CR217" i="1"/>
  <c r="CS217" i="1"/>
  <c r="CT217" i="1"/>
  <c r="CU217" i="1"/>
  <c r="T217" i="1" s="1"/>
  <c r="CV217" i="1"/>
  <c r="U217" i="1" s="1"/>
  <c r="CW217" i="1"/>
  <c r="V217" i="1" s="1"/>
  <c r="CX217" i="1"/>
  <c r="W217" i="1" s="1"/>
  <c r="CY217" i="1"/>
  <c r="X217" i="1" s="1"/>
  <c r="CZ217" i="1"/>
  <c r="Y217" i="1" s="1"/>
  <c r="FR217" i="1"/>
  <c r="GL217" i="1"/>
  <c r="GN217" i="1"/>
  <c r="GO217" i="1"/>
  <c r="GV217" i="1"/>
  <c r="HC217" i="1"/>
  <c r="GX217" i="1" s="1"/>
  <c r="C218" i="1"/>
  <c r="D218" i="1"/>
  <c r="AC218" i="1"/>
  <c r="AE218" i="1"/>
  <c r="AF218" i="1"/>
  <c r="S218" i="1" s="1"/>
  <c r="AG218" i="1"/>
  <c r="AH218" i="1"/>
  <c r="AI218" i="1"/>
  <c r="AJ218" i="1"/>
  <c r="CQ218" i="1"/>
  <c r="CR218" i="1"/>
  <c r="CS218" i="1"/>
  <c r="CT218" i="1"/>
  <c r="CU218" i="1"/>
  <c r="T218" i="1" s="1"/>
  <c r="CV218" i="1"/>
  <c r="U218" i="1" s="1"/>
  <c r="CW218" i="1"/>
  <c r="V218" i="1" s="1"/>
  <c r="CX218" i="1"/>
  <c r="W218" i="1" s="1"/>
  <c r="CY218" i="1"/>
  <c r="X218" i="1" s="1"/>
  <c r="CZ218" i="1"/>
  <c r="Y218" i="1" s="1"/>
  <c r="FR218" i="1"/>
  <c r="GL218" i="1"/>
  <c r="GN218" i="1"/>
  <c r="GO218" i="1"/>
  <c r="GV218" i="1"/>
  <c r="HC218" i="1"/>
  <c r="GX218" i="1" s="1"/>
  <c r="C219" i="1"/>
  <c r="D219" i="1"/>
  <c r="AC219" i="1"/>
  <c r="AE219" i="1"/>
  <c r="AF219" i="1"/>
  <c r="S219" i="1" s="1"/>
  <c r="AG219" i="1"/>
  <c r="AH219" i="1"/>
  <c r="AI219" i="1"/>
  <c r="AJ219" i="1"/>
  <c r="CQ219" i="1"/>
  <c r="CR219" i="1"/>
  <c r="CS219" i="1"/>
  <c r="CT219" i="1"/>
  <c r="CU219" i="1"/>
  <c r="T219" i="1" s="1"/>
  <c r="CV219" i="1"/>
  <c r="U219" i="1" s="1"/>
  <c r="CW219" i="1"/>
  <c r="V219" i="1" s="1"/>
  <c r="CX219" i="1"/>
  <c r="W219" i="1" s="1"/>
  <c r="CY219" i="1"/>
  <c r="X219" i="1" s="1"/>
  <c r="CZ219" i="1"/>
  <c r="Y219" i="1" s="1"/>
  <c r="FR219" i="1"/>
  <c r="GL219" i="1"/>
  <c r="GN219" i="1"/>
  <c r="GO219" i="1"/>
  <c r="GV219" i="1"/>
  <c r="HC219" i="1"/>
  <c r="GX219" i="1" s="1"/>
  <c r="C220" i="1"/>
  <c r="D220" i="1"/>
  <c r="AC220" i="1"/>
  <c r="AE220" i="1"/>
  <c r="AF220" i="1"/>
  <c r="S220" i="1" s="1"/>
  <c r="AG220" i="1"/>
  <c r="AH220" i="1"/>
  <c r="AI220" i="1"/>
  <c r="AJ220" i="1"/>
  <c r="CQ220" i="1"/>
  <c r="CR220" i="1"/>
  <c r="CS220" i="1"/>
  <c r="CT220" i="1"/>
  <c r="CU220" i="1"/>
  <c r="T220" i="1" s="1"/>
  <c r="CV220" i="1"/>
  <c r="U220" i="1" s="1"/>
  <c r="CW220" i="1"/>
  <c r="V220" i="1" s="1"/>
  <c r="CX220" i="1"/>
  <c r="W220" i="1" s="1"/>
  <c r="CY220" i="1"/>
  <c r="X220" i="1" s="1"/>
  <c r="CZ220" i="1"/>
  <c r="Y220" i="1" s="1"/>
  <c r="FR220" i="1"/>
  <c r="GL220" i="1"/>
  <c r="GN220" i="1"/>
  <c r="GO220" i="1"/>
  <c r="GV220" i="1"/>
  <c r="HC220" i="1"/>
  <c r="GX220" i="1" s="1"/>
  <c r="C221" i="1"/>
  <c r="D221" i="1"/>
  <c r="AC221" i="1"/>
  <c r="AE221" i="1"/>
  <c r="AF221" i="1"/>
  <c r="S221" i="1" s="1"/>
  <c r="AG221" i="1"/>
  <c r="AH221" i="1"/>
  <c r="AI221" i="1"/>
  <c r="AJ221" i="1"/>
  <c r="CQ221" i="1"/>
  <c r="CR221" i="1"/>
  <c r="CS221" i="1"/>
  <c r="CT221" i="1"/>
  <c r="CU221" i="1"/>
  <c r="T221" i="1" s="1"/>
  <c r="CV221" i="1"/>
  <c r="U221" i="1" s="1"/>
  <c r="CW221" i="1"/>
  <c r="V221" i="1" s="1"/>
  <c r="CX221" i="1"/>
  <c r="W221" i="1" s="1"/>
  <c r="CY221" i="1"/>
  <c r="X221" i="1" s="1"/>
  <c r="CZ221" i="1"/>
  <c r="Y221" i="1" s="1"/>
  <c r="FR221" i="1"/>
  <c r="GL221" i="1"/>
  <c r="GN221" i="1"/>
  <c r="GO221" i="1"/>
  <c r="GV221" i="1"/>
  <c r="HC221" i="1"/>
  <c r="GX221" i="1" s="1"/>
  <c r="C222" i="1"/>
  <c r="D222" i="1"/>
  <c r="AC222" i="1"/>
  <c r="AE222" i="1"/>
  <c r="AF222" i="1"/>
  <c r="S222" i="1" s="1"/>
  <c r="AG222" i="1"/>
  <c r="AH222" i="1"/>
  <c r="AI222" i="1"/>
  <c r="AJ222" i="1"/>
  <c r="CQ222" i="1"/>
  <c r="CR222" i="1"/>
  <c r="CS222" i="1"/>
  <c r="CT222" i="1"/>
  <c r="CU222" i="1"/>
  <c r="T222" i="1" s="1"/>
  <c r="CV222" i="1"/>
  <c r="U222" i="1" s="1"/>
  <c r="CW222" i="1"/>
  <c r="V222" i="1" s="1"/>
  <c r="CX222" i="1"/>
  <c r="W222" i="1" s="1"/>
  <c r="CY222" i="1"/>
  <c r="X222" i="1" s="1"/>
  <c r="CZ222" i="1"/>
  <c r="Y222" i="1" s="1"/>
  <c r="FR222" i="1"/>
  <c r="GL222" i="1"/>
  <c r="GN222" i="1"/>
  <c r="GO222" i="1"/>
  <c r="GV222" i="1"/>
  <c r="HC222" i="1"/>
  <c r="GX222" i="1" s="1"/>
  <c r="B224" i="1"/>
  <c r="B213" i="1" s="1"/>
  <c r="C224" i="1"/>
  <c r="C213" i="1" s="1"/>
  <c r="D224" i="1"/>
  <c r="D213" i="1" s="1"/>
  <c r="F224" i="1"/>
  <c r="F213" i="1" s="1"/>
  <c r="G224" i="1"/>
  <c r="G213" i="1" s="1"/>
  <c r="AF224" i="1"/>
  <c r="AG224" i="1"/>
  <c r="AH224" i="1"/>
  <c r="AI224" i="1"/>
  <c r="AJ224" i="1"/>
  <c r="AK224" i="1"/>
  <c r="AL224" i="1"/>
  <c r="BX224" i="1"/>
  <c r="BY224" i="1"/>
  <c r="BZ224" i="1"/>
  <c r="CB224" i="1"/>
  <c r="CC224" i="1"/>
  <c r="CG224" i="1"/>
  <c r="CI224" i="1"/>
  <c r="CJ224" i="1"/>
  <c r="CK224" i="1"/>
  <c r="CL224" i="1"/>
  <c r="CM224" i="1"/>
  <c r="B254" i="1"/>
  <c r="B22" i="1" s="1"/>
  <c r="C254" i="1"/>
  <c r="C22" i="1" s="1"/>
  <c r="D254" i="1"/>
  <c r="D22" i="1" s="1"/>
  <c r="F254" i="1"/>
  <c r="F22" i="1" s="1"/>
  <c r="G254" i="1"/>
  <c r="G22" i="1" s="1"/>
  <c r="D287" i="1"/>
  <c r="E289" i="1"/>
  <c r="Z289" i="1"/>
  <c r="AA289" i="1"/>
  <c r="AB289" i="1"/>
  <c r="AC289" i="1"/>
  <c r="AD289" i="1"/>
  <c r="AE289" i="1"/>
  <c r="AF289" i="1"/>
  <c r="AG289" i="1"/>
  <c r="AH289" i="1"/>
  <c r="AI289" i="1"/>
  <c r="AJ289" i="1"/>
  <c r="AK289" i="1"/>
  <c r="AL289" i="1"/>
  <c r="AM289" i="1"/>
  <c r="AN289" i="1"/>
  <c r="BE289" i="1"/>
  <c r="BF289" i="1"/>
  <c r="BG289" i="1"/>
  <c r="BH289" i="1"/>
  <c r="BI289" i="1"/>
  <c r="BJ289" i="1"/>
  <c r="BK289" i="1"/>
  <c r="BL289" i="1"/>
  <c r="BM289" i="1"/>
  <c r="BN289" i="1"/>
  <c r="BO289" i="1"/>
  <c r="BP289" i="1"/>
  <c r="BQ289" i="1"/>
  <c r="BR289" i="1"/>
  <c r="BS289" i="1"/>
  <c r="BT289" i="1"/>
  <c r="BU289" i="1"/>
  <c r="BV289" i="1"/>
  <c r="BW289" i="1"/>
  <c r="BX289" i="1"/>
  <c r="BY289" i="1"/>
  <c r="BZ289" i="1"/>
  <c r="CA289" i="1"/>
  <c r="CB289" i="1"/>
  <c r="CC289" i="1"/>
  <c r="CD289" i="1"/>
  <c r="CE289" i="1"/>
  <c r="CF289" i="1"/>
  <c r="CG289" i="1"/>
  <c r="CH289" i="1"/>
  <c r="CI289" i="1"/>
  <c r="CJ289" i="1"/>
  <c r="CK289" i="1"/>
  <c r="CL289" i="1"/>
  <c r="CM289" i="1"/>
  <c r="CN289" i="1"/>
  <c r="CO289" i="1"/>
  <c r="CP289" i="1"/>
  <c r="CQ289" i="1"/>
  <c r="CR289" i="1"/>
  <c r="CS289" i="1"/>
  <c r="CT289" i="1"/>
  <c r="CU289" i="1"/>
  <c r="CV289" i="1"/>
  <c r="CW289" i="1"/>
  <c r="CX289" i="1"/>
  <c r="CY289" i="1"/>
  <c r="CZ289" i="1"/>
  <c r="DA289" i="1"/>
  <c r="DB289" i="1"/>
  <c r="DC289" i="1"/>
  <c r="DD289" i="1"/>
  <c r="DE289" i="1"/>
  <c r="DF289" i="1"/>
  <c r="DG289" i="1"/>
  <c r="DH289" i="1"/>
  <c r="DI289" i="1"/>
  <c r="DJ289" i="1"/>
  <c r="DK289" i="1"/>
  <c r="DL289" i="1"/>
  <c r="DM289" i="1"/>
  <c r="DN289" i="1"/>
  <c r="DO289" i="1"/>
  <c r="DP289" i="1"/>
  <c r="DQ289" i="1"/>
  <c r="DR289" i="1"/>
  <c r="DS289" i="1"/>
  <c r="DT289" i="1"/>
  <c r="DU289" i="1"/>
  <c r="DV289" i="1"/>
  <c r="DW289" i="1"/>
  <c r="DX289" i="1"/>
  <c r="DY289" i="1"/>
  <c r="DZ289" i="1"/>
  <c r="EA289" i="1"/>
  <c r="EB289" i="1"/>
  <c r="EC289" i="1"/>
  <c r="ED289" i="1"/>
  <c r="EE289" i="1"/>
  <c r="EF289" i="1"/>
  <c r="EG289" i="1"/>
  <c r="EH289" i="1"/>
  <c r="EI289" i="1"/>
  <c r="EJ289" i="1"/>
  <c r="EK289" i="1"/>
  <c r="EL289" i="1"/>
  <c r="EM289" i="1"/>
  <c r="EN289" i="1"/>
  <c r="EO289" i="1"/>
  <c r="EP289" i="1"/>
  <c r="EQ289" i="1"/>
  <c r="ER289" i="1"/>
  <c r="ES289" i="1"/>
  <c r="ET289" i="1"/>
  <c r="EU289" i="1"/>
  <c r="EV289" i="1"/>
  <c r="EW289" i="1"/>
  <c r="EX289" i="1"/>
  <c r="EY289" i="1"/>
  <c r="EZ289" i="1"/>
  <c r="FA289" i="1"/>
  <c r="FB289" i="1"/>
  <c r="FC289" i="1"/>
  <c r="FD289" i="1"/>
  <c r="FE289" i="1"/>
  <c r="FF289" i="1"/>
  <c r="FG289" i="1"/>
  <c r="FH289" i="1"/>
  <c r="FI289" i="1"/>
  <c r="FJ289" i="1"/>
  <c r="FK289" i="1"/>
  <c r="FL289" i="1"/>
  <c r="FM289" i="1"/>
  <c r="FN289" i="1"/>
  <c r="FO289" i="1"/>
  <c r="FP289" i="1"/>
  <c r="FQ289" i="1"/>
  <c r="FR289" i="1"/>
  <c r="FS289" i="1"/>
  <c r="FT289" i="1"/>
  <c r="FU289" i="1"/>
  <c r="FV289" i="1"/>
  <c r="FW289" i="1"/>
  <c r="FX289" i="1"/>
  <c r="FY289" i="1"/>
  <c r="FZ289" i="1"/>
  <c r="GA289" i="1"/>
  <c r="GB289" i="1"/>
  <c r="GC289" i="1"/>
  <c r="GD289" i="1"/>
  <c r="GE289" i="1"/>
  <c r="GF289" i="1"/>
  <c r="GG289" i="1"/>
  <c r="GH289" i="1"/>
  <c r="GI289" i="1"/>
  <c r="GJ289" i="1"/>
  <c r="GK289" i="1"/>
  <c r="GL289" i="1"/>
  <c r="GM289" i="1"/>
  <c r="GN289" i="1"/>
  <c r="GO289" i="1"/>
  <c r="GP289" i="1"/>
  <c r="GQ289" i="1"/>
  <c r="GR289" i="1"/>
  <c r="GS289" i="1"/>
  <c r="GT289" i="1"/>
  <c r="GU289" i="1"/>
  <c r="GV289" i="1"/>
  <c r="GW289" i="1"/>
  <c r="GX289" i="1"/>
  <c r="D291" i="1"/>
  <c r="E293" i="1"/>
  <c r="Z293" i="1"/>
  <c r="AA293" i="1"/>
  <c r="AM293" i="1"/>
  <c r="AN293" i="1"/>
  <c r="BE293" i="1"/>
  <c r="BF293" i="1"/>
  <c r="BG293" i="1"/>
  <c r="BH293" i="1"/>
  <c r="BI293" i="1"/>
  <c r="BJ293" i="1"/>
  <c r="BK293" i="1"/>
  <c r="BL293" i="1"/>
  <c r="BM293" i="1"/>
  <c r="BN293" i="1"/>
  <c r="BO293" i="1"/>
  <c r="BP293" i="1"/>
  <c r="BQ293" i="1"/>
  <c r="BR293" i="1"/>
  <c r="BS293" i="1"/>
  <c r="BT293" i="1"/>
  <c r="BU293" i="1"/>
  <c r="BV293" i="1"/>
  <c r="BW293" i="1"/>
  <c r="CN293" i="1"/>
  <c r="CO293" i="1"/>
  <c r="CP293" i="1"/>
  <c r="CQ293" i="1"/>
  <c r="CR293" i="1"/>
  <c r="CS293" i="1"/>
  <c r="CT293" i="1"/>
  <c r="CU293" i="1"/>
  <c r="CV293" i="1"/>
  <c r="CW293" i="1"/>
  <c r="CX293" i="1"/>
  <c r="CY293" i="1"/>
  <c r="CZ293" i="1"/>
  <c r="DA293" i="1"/>
  <c r="DB293" i="1"/>
  <c r="DC293" i="1"/>
  <c r="DD293" i="1"/>
  <c r="DE293" i="1"/>
  <c r="DF293" i="1"/>
  <c r="DG293" i="1"/>
  <c r="DH293" i="1"/>
  <c r="DI293" i="1"/>
  <c r="DJ293" i="1"/>
  <c r="DK293" i="1"/>
  <c r="DL293" i="1"/>
  <c r="DM293" i="1"/>
  <c r="DN293" i="1"/>
  <c r="DO293" i="1"/>
  <c r="DP293" i="1"/>
  <c r="DQ293" i="1"/>
  <c r="DR293" i="1"/>
  <c r="DS293" i="1"/>
  <c r="DT293" i="1"/>
  <c r="DU293" i="1"/>
  <c r="DV293" i="1"/>
  <c r="DW293" i="1"/>
  <c r="DX293" i="1"/>
  <c r="DY293" i="1"/>
  <c r="DZ293" i="1"/>
  <c r="EA293" i="1"/>
  <c r="EB293" i="1"/>
  <c r="EC293" i="1"/>
  <c r="ED293" i="1"/>
  <c r="EE293" i="1"/>
  <c r="EF293" i="1"/>
  <c r="EG293" i="1"/>
  <c r="EH293" i="1"/>
  <c r="EI293" i="1"/>
  <c r="EJ293" i="1"/>
  <c r="EK293" i="1"/>
  <c r="EL293" i="1"/>
  <c r="EM293" i="1"/>
  <c r="EN293" i="1"/>
  <c r="EO293" i="1"/>
  <c r="EP293" i="1"/>
  <c r="EQ293" i="1"/>
  <c r="ER293" i="1"/>
  <c r="ES293" i="1"/>
  <c r="ET293" i="1"/>
  <c r="EU293" i="1"/>
  <c r="EV293" i="1"/>
  <c r="EW293" i="1"/>
  <c r="EX293" i="1"/>
  <c r="EY293" i="1"/>
  <c r="EZ293" i="1"/>
  <c r="FA293" i="1"/>
  <c r="FB293" i="1"/>
  <c r="FC293" i="1"/>
  <c r="FD293" i="1"/>
  <c r="FE293" i="1"/>
  <c r="FF293" i="1"/>
  <c r="FG293" i="1"/>
  <c r="FH293" i="1"/>
  <c r="FI293" i="1"/>
  <c r="FJ293" i="1"/>
  <c r="FK293" i="1"/>
  <c r="FL293" i="1"/>
  <c r="FM293" i="1"/>
  <c r="FN293" i="1"/>
  <c r="FO293" i="1"/>
  <c r="FP293" i="1"/>
  <c r="FQ293" i="1"/>
  <c r="FR293" i="1"/>
  <c r="FS293" i="1"/>
  <c r="FT293" i="1"/>
  <c r="FU293" i="1"/>
  <c r="FV293" i="1"/>
  <c r="FW293" i="1"/>
  <c r="FX293" i="1"/>
  <c r="FY293" i="1"/>
  <c r="FZ293" i="1"/>
  <c r="GA293" i="1"/>
  <c r="GB293" i="1"/>
  <c r="GC293" i="1"/>
  <c r="GD293" i="1"/>
  <c r="GE293" i="1"/>
  <c r="GF293" i="1"/>
  <c r="GG293" i="1"/>
  <c r="GH293" i="1"/>
  <c r="GI293" i="1"/>
  <c r="GJ293" i="1"/>
  <c r="GK293" i="1"/>
  <c r="GL293" i="1"/>
  <c r="GM293" i="1"/>
  <c r="GN293" i="1"/>
  <c r="GO293" i="1"/>
  <c r="GP293" i="1"/>
  <c r="GQ293" i="1"/>
  <c r="GR293" i="1"/>
  <c r="GS293" i="1"/>
  <c r="GT293" i="1"/>
  <c r="GU293" i="1"/>
  <c r="GV293" i="1"/>
  <c r="GW293" i="1"/>
  <c r="GX293" i="1"/>
  <c r="C295" i="1"/>
  <c r="D295" i="1"/>
  <c r="AC295" i="1"/>
  <c r="AE295" i="1"/>
  <c r="AF295" i="1"/>
  <c r="S295" i="1" s="1"/>
  <c r="AG295" i="1"/>
  <c r="AH295" i="1"/>
  <c r="AI295" i="1"/>
  <c r="AJ295" i="1"/>
  <c r="CQ295" i="1"/>
  <c r="CR295" i="1"/>
  <c r="CS295" i="1"/>
  <c r="CT295" i="1"/>
  <c r="CU295" i="1"/>
  <c r="T295" i="1" s="1"/>
  <c r="CV295" i="1"/>
  <c r="U295" i="1" s="1"/>
  <c r="CW295" i="1"/>
  <c r="V295" i="1" s="1"/>
  <c r="CX295" i="1"/>
  <c r="W295" i="1" s="1"/>
  <c r="CY295" i="1"/>
  <c r="X295" i="1" s="1"/>
  <c r="CZ295" i="1"/>
  <c r="Y295" i="1" s="1"/>
  <c r="FR295" i="1"/>
  <c r="GL295" i="1"/>
  <c r="GO295" i="1"/>
  <c r="GP295" i="1"/>
  <c r="GV295" i="1"/>
  <c r="HC295" i="1"/>
  <c r="GX295" i="1" s="1"/>
  <c r="C296" i="1"/>
  <c r="D296" i="1"/>
  <c r="AC296" i="1"/>
  <c r="AE296" i="1"/>
  <c r="AF296" i="1"/>
  <c r="S296" i="1" s="1"/>
  <c r="AG296" i="1"/>
  <c r="AH296" i="1"/>
  <c r="AI296" i="1"/>
  <c r="AJ296" i="1"/>
  <c r="CQ296" i="1"/>
  <c r="CR296" i="1"/>
  <c r="CS296" i="1"/>
  <c r="CT296" i="1"/>
  <c r="CU296" i="1"/>
  <c r="T296" i="1" s="1"/>
  <c r="CV296" i="1"/>
  <c r="U296" i="1" s="1"/>
  <c r="CW296" i="1"/>
  <c r="V296" i="1" s="1"/>
  <c r="CX296" i="1"/>
  <c r="W296" i="1" s="1"/>
  <c r="CY296" i="1"/>
  <c r="X296" i="1" s="1"/>
  <c r="CZ296" i="1"/>
  <c r="Y296" i="1" s="1"/>
  <c r="FR296" i="1"/>
  <c r="GL296" i="1"/>
  <c r="GO296" i="1"/>
  <c r="GP296" i="1"/>
  <c r="GV296" i="1"/>
  <c r="HC296" i="1"/>
  <c r="GX296" i="1" s="1"/>
  <c r="C297" i="1"/>
  <c r="D297" i="1"/>
  <c r="AC297" i="1"/>
  <c r="AE297" i="1"/>
  <c r="AF297" i="1"/>
  <c r="S297" i="1" s="1"/>
  <c r="AG297" i="1"/>
  <c r="AH297" i="1"/>
  <c r="AI297" i="1"/>
  <c r="AJ297" i="1"/>
  <c r="CQ297" i="1"/>
  <c r="CR297" i="1"/>
  <c r="CS297" i="1"/>
  <c r="CT297" i="1"/>
  <c r="CU297" i="1"/>
  <c r="T297" i="1" s="1"/>
  <c r="CV297" i="1"/>
  <c r="U297" i="1" s="1"/>
  <c r="CW297" i="1"/>
  <c r="V297" i="1" s="1"/>
  <c r="CX297" i="1"/>
  <c r="W297" i="1" s="1"/>
  <c r="CY297" i="1"/>
  <c r="X297" i="1" s="1"/>
  <c r="CZ297" i="1"/>
  <c r="Y297" i="1" s="1"/>
  <c r="FR297" i="1"/>
  <c r="GL297" i="1"/>
  <c r="GO297" i="1"/>
  <c r="GP297" i="1"/>
  <c r="GV297" i="1"/>
  <c r="HC297" i="1"/>
  <c r="GX297" i="1" s="1"/>
  <c r="C298" i="1"/>
  <c r="D298" i="1"/>
  <c r="AC298" i="1"/>
  <c r="AE298" i="1"/>
  <c r="AF298" i="1"/>
  <c r="S298" i="1" s="1"/>
  <c r="AG298" i="1"/>
  <c r="AH298" i="1"/>
  <c r="AI298" i="1"/>
  <c r="AJ298" i="1"/>
  <c r="CQ298" i="1"/>
  <c r="CR298" i="1"/>
  <c r="CS298" i="1"/>
  <c r="CT298" i="1"/>
  <c r="CU298" i="1"/>
  <c r="T298" i="1" s="1"/>
  <c r="CV298" i="1"/>
  <c r="U298" i="1" s="1"/>
  <c r="CW298" i="1"/>
  <c r="V298" i="1" s="1"/>
  <c r="CX298" i="1"/>
  <c r="W298" i="1" s="1"/>
  <c r="CY298" i="1"/>
  <c r="X298" i="1" s="1"/>
  <c r="CZ298" i="1"/>
  <c r="Y298" i="1" s="1"/>
  <c r="FR298" i="1"/>
  <c r="GL298" i="1"/>
  <c r="GO298" i="1"/>
  <c r="GP298" i="1"/>
  <c r="GV298" i="1"/>
  <c r="HC298" i="1"/>
  <c r="GX298" i="1" s="1"/>
  <c r="C299" i="1"/>
  <c r="D299" i="1"/>
  <c r="AC299" i="1"/>
  <c r="AE299" i="1"/>
  <c r="AF299" i="1"/>
  <c r="S299" i="1" s="1"/>
  <c r="AG299" i="1"/>
  <c r="AH299" i="1"/>
  <c r="AI299" i="1"/>
  <c r="AJ299" i="1"/>
  <c r="CQ299" i="1"/>
  <c r="CR299" i="1"/>
  <c r="CS299" i="1"/>
  <c r="CT299" i="1"/>
  <c r="CU299" i="1"/>
  <c r="T299" i="1" s="1"/>
  <c r="CV299" i="1"/>
  <c r="U299" i="1" s="1"/>
  <c r="CW299" i="1"/>
  <c r="V299" i="1" s="1"/>
  <c r="CX299" i="1"/>
  <c r="W299" i="1" s="1"/>
  <c r="CY299" i="1"/>
  <c r="X299" i="1" s="1"/>
  <c r="CZ299" i="1"/>
  <c r="Y299" i="1" s="1"/>
  <c r="FR299" i="1"/>
  <c r="GL299" i="1"/>
  <c r="GO299" i="1"/>
  <c r="GP299" i="1"/>
  <c r="GV299" i="1"/>
  <c r="HC299" i="1"/>
  <c r="GX299" i="1" s="1"/>
  <c r="C300" i="1"/>
  <c r="D300" i="1"/>
  <c r="AC300" i="1"/>
  <c r="AE300" i="1"/>
  <c r="AF300" i="1"/>
  <c r="S300" i="1" s="1"/>
  <c r="AG300" i="1"/>
  <c r="AH300" i="1"/>
  <c r="AI300" i="1"/>
  <c r="AJ300" i="1"/>
  <c r="CQ300" i="1"/>
  <c r="CR300" i="1"/>
  <c r="CS300" i="1"/>
  <c r="CT300" i="1"/>
  <c r="CU300" i="1"/>
  <c r="T300" i="1" s="1"/>
  <c r="CV300" i="1"/>
  <c r="U300" i="1" s="1"/>
  <c r="CW300" i="1"/>
  <c r="V300" i="1" s="1"/>
  <c r="CX300" i="1"/>
  <c r="W300" i="1" s="1"/>
  <c r="CY300" i="1"/>
  <c r="X300" i="1" s="1"/>
  <c r="CZ300" i="1"/>
  <c r="Y300" i="1" s="1"/>
  <c r="FR300" i="1"/>
  <c r="GL300" i="1"/>
  <c r="GN300" i="1"/>
  <c r="GP300" i="1"/>
  <c r="GV300" i="1"/>
  <c r="HC300" i="1"/>
  <c r="GX300" i="1" s="1"/>
  <c r="C301" i="1"/>
  <c r="D301" i="1"/>
  <c r="AC301" i="1"/>
  <c r="AE301" i="1"/>
  <c r="AF301" i="1"/>
  <c r="S301" i="1" s="1"/>
  <c r="AG301" i="1"/>
  <c r="AH301" i="1"/>
  <c r="AI301" i="1"/>
  <c r="AJ301" i="1"/>
  <c r="CQ301" i="1"/>
  <c r="CR301" i="1"/>
  <c r="CS301" i="1"/>
  <c r="CT301" i="1"/>
  <c r="CU301" i="1"/>
  <c r="T301" i="1" s="1"/>
  <c r="CV301" i="1"/>
  <c r="U301" i="1" s="1"/>
  <c r="CW301" i="1"/>
  <c r="V301" i="1" s="1"/>
  <c r="CX301" i="1"/>
  <c r="W301" i="1" s="1"/>
  <c r="CY301" i="1"/>
  <c r="X301" i="1" s="1"/>
  <c r="CZ301" i="1"/>
  <c r="Y301" i="1" s="1"/>
  <c r="FR301" i="1"/>
  <c r="GL301" i="1"/>
  <c r="GN301" i="1"/>
  <c r="GP301" i="1"/>
  <c r="GV301" i="1"/>
  <c r="HC301" i="1"/>
  <c r="GX301" i="1" s="1"/>
  <c r="C302" i="1"/>
  <c r="D302" i="1"/>
  <c r="AC302" i="1"/>
  <c r="AE302" i="1"/>
  <c r="AF302" i="1"/>
  <c r="S302" i="1" s="1"/>
  <c r="AG302" i="1"/>
  <c r="AH302" i="1"/>
  <c r="AI302" i="1"/>
  <c r="AJ302" i="1"/>
  <c r="CQ302" i="1"/>
  <c r="CR302" i="1"/>
  <c r="CS302" i="1"/>
  <c r="CT302" i="1"/>
  <c r="CU302" i="1"/>
  <c r="T302" i="1" s="1"/>
  <c r="CV302" i="1"/>
  <c r="U302" i="1" s="1"/>
  <c r="CW302" i="1"/>
  <c r="V302" i="1" s="1"/>
  <c r="CX302" i="1"/>
  <c r="W302" i="1" s="1"/>
  <c r="CY302" i="1"/>
  <c r="X302" i="1" s="1"/>
  <c r="CZ302" i="1"/>
  <c r="Y302" i="1" s="1"/>
  <c r="FR302" i="1"/>
  <c r="GL302" i="1"/>
  <c r="GN302" i="1"/>
  <c r="GP302" i="1"/>
  <c r="GV302" i="1"/>
  <c r="HC302" i="1"/>
  <c r="GX302" i="1" s="1"/>
  <c r="C303" i="1"/>
  <c r="D303" i="1"/>
  <c r="AC303" i="1"/>
  <c r="AE303" i="1"/>
  <c r="AF303" i="1"/>
  <c r="S303" i="1" s="1"/>
  <c r="AG303" i="1"/>
  <c r="AH303" i="1"/>
  <c r="AI303" i="1"/>
  <c r="AJ303" i="1"/>
  <c r="CQ303" i="1"/>
  <c r="CR303" i="1"/>
  <c r="CS303" i="1"/>
  <c r="CT303" i="1"/>
  <c r="CU303" i="1"/>
  <c r="T303" i="1" s="1"/>
  <c r="CV303" i="1"/>
  <c r="U303" i="1" s="1"/>
  <c r="CW303" i="1"/>
  <c r="V303" i="1" s="1"/>
  <c r="CX303" i="1"/>
  <c r="W303" i="1" s="1"/>
  <c r="CY303" i="1"/>
  <c r="X303" i="1" s="1"/>
  <c r="CZ303" i="1"/>
  <c r="Y303" i="1" s="1"/>
  <c r="FR303" i="1"/>
  <c r="GL303" i="1"/>
  <c r="GN303" i="1"/>
  <c r="GP303" i="1"/>
  <c r="GV303" i="1"/>
  <c r="HC303" i="1"/>
  <c r="GX303" i="1" s="1"/>
  <c r="C304" i="1"/>
  <c r="D304" i="1"/>
  <c r="AC304" i="1"/>
  <c r="AE304" i="1"/>
  <c r="AF304" i="1"/>
  <c r="S304" i="1" s="1"/>
  <c r="AG304" i="1"/>
  <c r="AH304" i="1"/>
  <c r="AI304" i="1"/>
  <c r="AJ304" i="1"/>
  <c r="CQ304" i="1"/>
  <c r="CR304" i="1"/>
  <c r="CS304" i="1"/>
  <c r="CT304" i="1"/>
  <c r="CU304" i="1"/>
  <c r="T304" i="1" s="1"/>
  <c r="CV304" i="1"/>
  <c r="U304" i="1" s="1"/>
  <c r="CW304" i="1"/>
  <c r="V304" i="1" s="1"/>
  <c r="CX304" i="1"/>
  <c r="W304" i="1" s="1"/>
  <c r="CY304" i="1"/>
  <c r="X304" i="1" s="1"/>
  <c r="CZ304" i="1"/>
  <c r="Y304" i="1" s="1"/>
  <c r="FR304" i="1"/>
  <c r="GL304" i="1"/>
  <c r="GN304" i="1"/>
  <c r="GP304" i="1"/>
  <c r="GV304" i="1"/>
  <c r="HC304" i="1"/>
  <c r="GX304" i="1" s="1"/>
  <c r="C305" i="1"/>
  <c r="D305" i="1"/>
  <c r="I305" i="1"/>
  <c r="CX86" i="3" s="1"/>
  <c r="K305" i="1"/>
  <c r="AC305" i="1"/>
  <c r="AE305" i="1"/>
  <c r="AF305" i="1"/>
  <c r="S305" i="1" s="1"/>
  <c r="AG305" i="1"/>
  <c r="AH305" i="1"/>
  <c r="AI305" i="1"/>
  <c r="AJ305" i="1"/>
  <c r="CQ305" i="1"/>
  <c r="CR305" i="1"/>
  <c r="CS305" i="1"/>
  <c r="CT305" i="1"/>
  <c r="CU305" i="1"/>
  <c r="T305" i="1" s="1"/>
  <c r="CV305" i="1"/>
  <c r="U305" i="1" s="1"/>
  <c r="CW305" i="1"/>
  <c r="V305" i="1" s="1"/>
  <c r="CX305" i="1"/>
  <c r="W305" i="1" s="1"/>
  <c r="CY305" i="1"/>
  <c r="X305" i="1" s="1"/>
  <c r="CZ305" i="1"/>
  <c r="Y305" i="1" s="1"/>
  <c r="FR305" i="1"/>
  <c r="GL305" i="1"/>
  <c r="GN305" i="1"/>
  <c r="GP305" i="1"/>
  <c r="GV305" i="1"/>
  <c r="HC305" i="1"/>
  <c r="GX305" i="1" s="1"/>
  <c r="C306" i="1"/>
  <c r="D306" i="1"/>
  <c r="I306" i="1"/>
  <c r="CX87" i="3" s="1"/>
  <c r="K306" i="1"/>
  <c r="AC306" i="1"/>
  <c r="AE306" i="1"/>
  <c r="AF306" i="1"/>
  <c r="S306" i="1" s="1"/>
  <c r="AG306" i="1"/>
  <c r="AH306" i="1"/>
  <c r="AI306" i="1"/>
  <c r="AJ306" i="1"/>
  <c r="CQ306" i="1"/>
  <c r="CR306" i="1"/>
  <c r="CS306" i="1"/>
  <c r="CT306" i="1"/>
  <c r="CU306" i="1"/>
  <c r="T306" i="1" s="1"/>
  <c r="CV306" i="1"/>
  <c r="U306" i="1" s="1"/>
  <c r="CW306" i="1"/>
  <c r="V306" i="1" s="1"/>
  <c r="CX306" i="1"/>
  <c r="W306" i="1" s="1"/>
  <c r="CY306" i="1"/>
  <c r="X306" i="1" s="1"/>
  <c r="CZ306" i="1"/>
  <c r="Y306" i="1" s="1"/>
  <c r="FR306" i="1"/>
  <c r="GL306" i="1"/>
  <c r="GN306" i="1"/>
  <c r="GP306" i="1"/>
  <c r="GV306" i="1"/>
  <c r="HC306" i="1"/>
  <c r="GX306" i="1" s="1"/>
  <c r="C307" i="1"/>
  <c r="D307" i="1"/>
  <c r="I307" i="1"/>
  <c r="CX88" i="3" s="1"/>
  <c r="K307" i="1"/>
  <c r="AC307" i="1"/>
  <c r="AE307" i="1"/>
  <c r="AF307" i="1"/>
  <c r="S307" i="1" s="1"/>
  <c r="AG307" i="1"/>
  <c r="AH307" i="1"/>
  <c r="AI307" i="1"/>
  <c r="AJ307" i="1"/>
  <c r="CQ307" i="1"/>
  <c r="CR307" i="1"/>
  <c r="CS307" i="1"/>
  <c r="CT307" i="1"/>
  <c r="CU307" i="1"/>
  <c r="T307" i="1" s="1"/>
  <c r="CV307" i="1"/>
  <c r="U307" i="1" s="1"/>
  <c r="CW307" i="1"/>
  <c r="V307" i="1" s="1"/>
  <c r="CX307" i="1"/>
  <c r="W307" i="1" s="1"/>
  <c r="CY307" i="1"/>
  <c r="X307" i="1" s="1"/>
  <c r="CZ307" i="1"/>
  <c r="Y307" i="1" s="1"/>
  <c r="FR307" i="1"/>
  <c r="GL307" i="1"/>
  <c r="GN307" i="1"/>
  <c r="GP307" i="1"/>
  <c r="GV307" i="1"/>
  <c r="HC307" i="1"/>
  <c r="GX307" i="1" s="1"/>
  <c r="C308" i="1"/>
  <c r="D308" i="1"/>
  <c r="I308" i="1"/>
  <c r="CX89" i="3" s="1"/>
  <c r="K308" i="1"/>
  <c r="AC308" i="1"/>
  <c r="AE308" i="1"/>
  <c r="AF308" i="1"/>
  <c r="S308" i="1" s="1"/>
  <c r="AG308" i="1"/>
  <c r="AH308" i="1"/>
  <c r="AI308" i="1"/>
  <c r="AJ308" i="1"/>
  <c r="CQ308" i="1"/>
  <c r="CR308" i="1"/>
  <c r="CS308" i="1"/>
  <c r="CT308" i="1"/>
  <c r="CU308" i="1"/>
  <c r="T308" i="1" s="1"/>
  <c r="CV308" i="1"/>
  <c r="U308" i="1" s="1"/>
  <c r="CW308" i="1"/>
  <c r="V308" i="1" s="1"/>
  <c r="CX308" i="1"/>
  <c r="W308" i="1" s="1"/>
  <c r="CY308" i="1"/>
  <c r="X308" i="1" s="1"/>
  <c r="CZ308" i="1"/>
  <c r="Y308" i="1" s="1"/>
  <c r="FR308" i="1"/>
  <c r="GL308" i="1"/>
  <c r="GN308" i="1"/>
  <c r="GP308" i="1"/>
  <c r="GV308" i="1"/>
  <c r="HC308" i="1"/>
  <c r="GX308" i="1" s="1"/>
  <c r="B310" i="1"/>
  <c r="B293" i="1" s="1"/>
  <c r="C310" i="1"/>
  <c r="C293" i="1" s="1"/>
  <c r="D310" i="1"/>
  <c r="D293" i="1" s="1"/>
  <c r="F310" i="1"/>
  <c r="F293" i="1" s="1"/>
  <c r="G310" i="1"/>
  <c r="G293" i="1" s="1"/>
  <c r="AF310" i="1"/>
  <c r="AG310" i="1"/>
  <c r="AH310" i="1"/>
  <c r="AI310" i="1"/>
  <c r="AJ310" i="1"/>
  <c r="AK310" i="1"/>
  <c r="AL310" i="1"/>
  <c r="BX310" i="1"/>
  <c r="BY310" i="1"/>
  <c r="BZ310" i="1"/>
  <c r="CD310" i="1"/>
  <c r="CG310" i="1"/>
  <c r="CI310" i="1"/>
  <c r="CJ310" i="1"/>
  <c r="CK310" i="1"/>
  <c r="CL310" i="1"/>
  <c r="CM310" i="1"/>
  <c r="D340" i="1"/>
  <c r="E342" i="1"/>
  <c r="Z342" i="1"/>
  <c r="AA342" i="1"/>
  <c r="AM342" i="1"/>
  <c r="AN342" i="1"/>
  <c r="BE342" i="1"/>
  <c r="BF342" i="1"/>
  <c r="BG342" i="1"/>
  <c r="BH342" i="1"/>
  <c r="BI342" i="1"/>
  <c r="BJ342" i="1"/>
  <c r="BK342" i="1"/>
  <c r="BL342" i="1"/>
  <c r="BM342" i="1"/>
  <c r="BN342" i="1"/>
  <c r="BO342" i="1"/>
  <c r="BP342" i="1"/>
  <c r="BQ342" i="1"/>
  <c r="BR342" i="1"/>
  <c r="BS342" i="1"/>
  <c r="BT342" i="1"/>
  <c r="BU342" i="1"/>
  <c r="BV342" i="1"/>
  <c r="BW342" i="1"/>
  <c r="CN342" i="1"/>
  <c r="CO342" i="1"/>
  <c r="CP342" i="1"/>
  <c r="CQ342" i="1"/>
  <c r="CR342" i="1"/>
  <c r="CS342" i="1"/>
  <c r="CT342" i="1"/>
  <c r="CU342" i="1"/>
  <c r="CV342" i="1"/>
  <c r="CW342" i="1"/>
  <c r="CX342" i="1"/>
  <c r="CY342" i="1"/>
  <c r="CZ342" i="1"/>
  <c r="DA342" i="1"/>
  <c r="DB342" i="1"/>
  <c r="DC342" i="1"/>
  <c r="DD342" i="1"/>
  <c r="DE342" i="1"/>
  <c r="DF342" i="1"/>
  <c r="DG342" i="1"/>
  <c r="DH342" i="1"/>
  <c r="DI342" i="1"/>
  <c r="DJ342" i="1"/>
  <c r="DK342" i="1"/>
  <c r="DL342" i="1"/>
  <c r="DM342" i="1"/>
  <c r="DN342" i="1"/>
  <c r="DO342" i="1"/>
  <c r="DP342" i="1"/>
  <c r="DQ342" i="1"/>
  <c r="DR342" i="1"/>
  <c r="DS342" i="1"/>
  <c r="DT342" i="1"/>
  <c r="DU342" i="1"/>
  <c r="DV342" i="1"/>
  <c r="DW342" i="1"/>
  <c r="DX342" i="1"/>
  <c r="DY342" i="1"/>
  <c r="DZ342" i="1"/>
  <c r="EA342" i="1"/>
  <c r="EB342" i="1"/>
  <c r="EC342" i="1"/>
  <c r="ED342" i="1"/>
  <c r="EE342" i="1"/>
  <c r="EF342" i="1"/>
  <c r="EG342" i="1"/>
  <c r="EH342" i="1"/>
  <c r="EI342" i="1"/>
  <c r="EJ342" i="1"/>
  <c r="EK342" i="1"/>
  <c r="EL342" i="1"/>
  <c r="EM342" i="1"/>
  <c r="EN342" i="1"/>
  <c r="EO342" i="1"/>
  <c r="EP342" i="1"/>
  <c r="EQ342" i="1"/>
  <c r="ER342" i="1"/>
  <c r="ES342" i="1"/>
  <c r="ET342" i="1"/>
  <c r="EU342" i="1"/>
  <c r="EV342" i="1"/>
  <c r="EW342" i="1"/>
  <c r="EX342" i="1"/>
  <c r="EY342" i="1"/>
  <c r="EZ342" i="1"/>
  <c r="FA342" i="1"/>
  <c r="FB342" i="1"/>
  <c r="FC342" i="1"/>
  <c r="FD342" i="1"/>
  <c r="FE342" i="1"/>
  <c r="FF342" i="1"/>
  <c r="FG342" i="1"/>
  <c r="FH342" i="1"/>
  <c r="FI342" i="1"/>
  <c r="FJ342" i="1"/>
  <c r="FK342" i="1"/>
  <c r="FL342" i="1"/>
  <c r="FM342" i="1"/>
  <c r="FN342" i="1"/>
  <c r="FO342" i="1"/>
  <c r="FP342" i="1"/>
  <c r="FQ342" i="1"/>
  <c r="FR342" i="1"/>
  <c r="FS342" i="1"/>
  <c r="FT342" i="1"/>
  <c r="FU342" i="1"/>
  <c r="FV342" i="1"/>
  <c r="FW342" i="1"/>
  <c r="FX342" i="1"/>
  <c r="FY342" i="1"/>
  <c r="FZ342" i="1"/>
  <c r="GA342" i="1"/>
  <c r="GB342" i="1"/>
  <c r="GC342" i="1"/>
  <c r="GD342" i="1"/>
  <c r="GE342" i="1"/>
  <c r="GF342" i="1"/>
  <c r="GG342" i="1"/>
  <c r="GH342" i="1"/>
  <c r="GI342" i="1"/>
  <c r="GJ342" i="1"/>
  <c r="GK342" i="1"/>
  <c r="GL342" i="1"/>
  <c r="GM342" i="1"/>
  <c r="GN342" i="1"/>
  <c r="GO342" i="1"/>
  <c r="GP342" i="1"/>
  <c r="GQ342" i="1"/>
  <c r="GR342" i="1"/>
  <c r="GS342" i="1"/>
  <c r="GT342" i="1"/>
  <c r="GU342" i="1"/>
  <c r="GV342" i="1"/>
  <c r="GW342" i="1"/>
  <c r="GX342" i="1"/>
  <c r="AC344" i="1"/>
  <c r="AE344" i="1"/>
  <c r="AF344" i="1"/>
  <c r="S344" i="1" s="1"/>
  <c r="AG344" i="1"/>
  <c r="AH344" i="1"/>
  <c r="AI344" i="1"/>
  <c r="AJ344" i="1"/>
  <c r="CQ344" i="1"/>
  <c r="CR344" i="1"/>
  <c r="CS344" i="1"/>
  <c r="CT344" i="1"/>
  <c r="CU344" i="1"/>
  <c r="T344" i="1" s="1"/>
  <c r="CV344" i="1"/>
  <c r="U344" i="1" s="1"/>
  <c r="CW344" i="1"/>
  <c r="V344" i="1" s="1"/>
  <c r="CX344" i="1"/>
  <c r="W344" i="1" s="1"/>
  <c r="CY344" i="1"/>
  <c r="X344" i="1" s="1"/>
  <c r="CZ344" i="1"/>
  <c r="Y344" i="1" s="1"/>
  <c r="FR344" i="1"/>
  <c r="GL344" i="1"/>
  <c r="GO344" i="1"/>
  <c r="GP344" i="1"/>
  <c r="GV344" i="1"/>
  <c r="HC344" i="1"/>
  <c r="GX344" i="1" s="1"/>
  <c r="C345" i="1"/>
  <c r="D345" i="1"/>
  <c r="AC345" i="1"/>
  <c r="AE345" i="1"/>
  <c r="AF345" i="1"/>
  <c r="S345" i="1" s="1"/>
  <c r="AG345" i="1"/>
  <c r="AH345" i="1"/>
  <c r="AI345" i="1"/>
  <c r="AJ345" i="1"/>
  <c r="CQ345" i="1"/>
  <c r="CR345" i="1"/>
  <c r="CS345" i="1"/>
  <c r="CT345" i="1"/>
  <c r="CU345" i="1"/>
  <c r="T345" i="1" s="1"/>
  <c r="CV345" i="1"/>
  <c r="U345" i="1" s="1"/>
  <c r="CW345" i="1"/>
  <c r="V345" i="1" s="1"/>
  <c r="CX345" i="1"/>
  <c r="W345" i="1" s="1"/>
  <c r="CY345" i="1"/>
  <c r="X345" i="1" s="1"/>
  <c r="CZ345" i="1"/>
  <c r="Y345" i="1" s="1"/>
  <c r="FR345" i="1"/>
  <c r="GL345" i="1"/>
  <c r="GO345" i="1"/>
  <c r="GP345" i="1"/>
  <c r="GV345" i="1"/>
  <c r="HC345" i="1"/>
  <c r="GX345" i="1" s="1"/>
  <c r="C346" i="1"/>
  <c r="D346" i="1"/>
  <c r="AC346" i="1"/>
  <c r="AE346" i="1"/>
  <c r="AF346" i="1"/>
  <c r="S346" i="1" s="1"/>
  <c r="AG346" i="1"/>
  <c r="AH346" i="1"/>
  <c r="AI346" i="1"/>
  <c r="AJ346" i="1"/>
  <c r="CQ346" i="1"/>
  <c r="CR346" i="1"/>
  <c r="CS346" i="1"/>
  <c r="CT346" i="1"/>
  <c r="CU346" i="1"/>
  <c r="T346" i="1" s="1"/>
  <c r="CV346" i="1"/>
  <c r="U346" i="1" s="1"/>
  <c r="CW346" i="1"/>
  <c r="V346" i="1" s="1"/>
  <c r="CX346" i="1"/>
  <c r="W346" i="1" s="1"/>
  <c r="CY346" i="1"/>
  <c r="X346" i="1" s="1"/>
  <c r="CZ346" i="1"/>
  <c r="Y346" i="1" s="1"/>
  <c r="FR346" i="1"/>
  <c r="GL346" i="1"/>
  <c r="GN346" i="1"/>
  <c r="GP346" i="1"/>
  <c r="GV346" i="1"/>
  <c r="HC346" i="1"/>
  <c r="GX346" i="1" s="1"/>
  <c r="C347" i="1"/>
  <c r="D347" i="1"/>
  <c r="AC347" i="1"/>
  <c r="AE347" i="1"/>
  <c r="AF347" i="1"/>
  <c r="S347" i="1" s="1"/>
  <c r="AG347" i="1"/>
  <c r="AH347" i="1"/>
  <c r="AI347" i="1"/>
  <c r="AJ347" i="1"/>
  <c r="CQ347" i="1"/>
  <c r="CR347" i="1"/>
  <c r="CS347" i="1"/>
  <c r="CT347" i="1"/>
  <c r="CU347" i="1"/>
  <c r="T347" i="1" s="1"/>
  <c r="CV347" i="1"/>
  <c r="U347" i="1" s="1"/>
  <c r="CW347" i="1"/>
  <c r="V347" i="1" s="1"/>
  <c r="CX347" i="1"/>
  <c r="W347" i="1" s="1"/>
  <c r="CY347" i="1"/>
  <c r="X347" i="1" s="1"/>
  <c r="CZ347" i="1"/>
  <c r="Y347" i="1" s="1"/>
  <c r="FR347" i="1"/>
  <c r="GL347" i="1"/>
  <c r="GN347" i="1"/>
  <c r="GP347" i="1"/>
  <c r="GV347" i="1"/>
  <c r="HC347" i="1"/>
  <c r="GX347" i="1" s="1"/>
  <c r="C348" i="1"/>
  <c r="D348" i="1"/>
  <c r="AC348" i="1"/>
  <c r="AE348" i="1"/>
  <c r="AF348" i="1"/>
  <c r="S348" i="1" s="1"/>
  <c r="AG348" i="1"/>
  <c r="AH348" i="1"/>
  <c r="AI348" i="1"/>
  <c r="AJ348" i="1"/>
  <c r="CQ348" i="1"/>
  <c r="CR348" i="1"/>
  <c r="CS348" i="1"/>
  <c r="CT348" i="1"/>
  <c r="CU348" i="1"/>
  <c r="T348" i="1" s="1"/>
  <c r="CV348" i="1"/>
  <c r="U348" i="1" s="1"/>
  <c r="CW348" i="1"/>
  <c r="V348" i="1" s="1"/>
  <c r="CX348" i="1"/>
  <c r="W348" i="1" s="1"/>
  <c r="CY348" i="1"/>
  <c r="X348" i="1" s="1"/>
  <c r="CZ348" i="1"/>
  <c r="Y348" i="1" s="1"/>
  <c r="FR348" i="1"/>
  <c r="GL348" i="1"/>
  <c r="GO348" i="1"/>
  <c r="GP348" i="1"/>
  <c r="GV348" i="1"/>
  <c r="HC348" i="1"/>
  <c r="GX348" i="1" s="1"/>
  <c r="C349" i="1"/>
  <c r="D349" i="1"/>
  <c r="AC349" i="1"/>
  <c r="AE349" i="1"/>
  <c r="AF349" i="1"/>
  <c r="S349" i="1" s="1"/>
  <c r="AG349" i="1"/>
  <c r="AH349" i="1"/>
  <c r="AI349" i="1"/>
  <c r="AJ349" i="1"/>
  <c r="CQ349" i="1"/>
  <c r="CR349" i="1"/>
  <c r="CS349" i="1"/>
  <c r="CT349" i="1"/>
  <c r="CU349" i="1"/>
  <c r="T349" i="1" s="1"/>
  <c r="CV349" i="1"/>
  <c r="U349" i="1" s="1"/>
  <c r="CW349" i="1"/>
  <c r="V349" i="1" s="1"/>
  <c r="CX349" i="1"/>
  <c r="W349" i="1" s="1"/>
  <c r="CY349" i="1"/>
  <c r="X349" i="1" s="1"/>
  <c r="CZ349" i="1"/>
  <c r="Y349" i="1" s="1"/>
  <c r="FR349" i="1"/>
  <c r="GL349" i="1"/>
  <c r="GO349" i="1"/>
  <c r="GP349" i="1"/>
  <c r="GV349" i="1"/>
  <c r="HC349" i="1"/>
  <c r="GX349" i="1" s="1"/>
  <c r="C350" i="1"/>
  <c r="D350" i="1"/>
  <c r="AC350" i="1"/>
  <c r="AE350" i="1"/>
  <c r="AF350" i="1"/>
  <c r="S350" i="1" s="1"/>
  <c r="AG350" i="1"/>
  <c r="AH350" i="1"/>
  <c r="AI350" i="1"/>
  <c r="AJ350" i="1"/>
  <c r="CQ350" i="1"/>
  <c r="CR350" i="1"/>
  <c r="CS350" i="1"/>
  <c r="CT350" i="1"/>
  <c r="CU350" i="1"/>
  <c r="T350" i="1" s="1"/>
  <c r="CV350" i="1"/>
  <c r="U350" i="1" s="1"/>
  <c r="CW350" i="1"/>
  <c r="V350" i="1" s="1"/>
  <c r="CX350" i="1"/>
  <c r="W350" i="1" s="1"/>
  <c r="CY350" i="1"/>
  <c r="X350" i="1" s="1"/>
  <c r="CZ350" i="1"/>
  <c r="Y350" i="1" s="1"/>
  <c r="FR350" i="1"/>
  <c r="GL350" i="1"/>
  <c r="GN350" i="1"/>
  <c r="GP350" i="1"/>
  <c r="GV350" i="1"/>
  <c r="HC350" i="1"/>
  <c r="GX350" i="1" s="1"/>
  <c r="C351" i="1"/>
  <c r="D351" i="1"/>
  <c r="AC351" i="1"/>
  <c r="AE351" i="1"/>
  <c r="AF351" i="1"/>
  <c r="S351" i="1" s="1"/>
  <c r="AG351" i="1"/>
  <c r="AH351" i="1"/>
  <c r="AI351" i="1"/>
  <c r="AJ351" i="1"/>
  <c r="CQ351" i="1"/>
  <c r="CR351" i="1"/>
  <c r="CS351" i="1"/>
  <c r="CT351" i="1"/>
  <c r="CU351" i="1"/>
  <c r="T351" i="1" s="1"/>
  <c r="CV351" i="1"/>
  <c r="U351" i="1" s="1"/>
  <c r="CW351" i="1"/>
  <c r="V351" i="1" s="1"/>
  <c r="CX351" i="1"/>
  <c r="W351" i="1" s="1"/>
  <c r="CY351" i="1"/>
  <c r="X351" i="1" s="1"/>
  <c r="CZ351" i="1"/>
  <c r="Y351" i="1" s="1"/>
  <c r="FR351" i="1"/>
  <c r="GL351" i="1"/>
  <c r="GN351" i="1"/>
  <c r="GP351" i="1"/>
  <c r="GV351" i="1"/>
  <c r="HC351" i="1"/>
  <c r="GX351" i="1" s="1"/>
  <c r="C352" i="1"/>
  <c r="D352" i="1"/>
  <c r="AC352" i="1"/>
  <c r="AE352" i="1"/>
  <c r="AF352" i="1"/>
  <c r="S352" i="1" s="1"/>
  <c r="AG352" i="1"/>
  <c r="AH352" i="1"/>
  <c r="AI352" i="1"/>
  <c r="AJ352" i="1"/>
  <c r="CQ352" i="1"/>
  <c r="CR352" i="1"/>
  <c r="CS352" i="1"/>
  <c r="CT352" i="1"/>
  <c r="CU352" i="1"/>
  <c r="T352" i="1" s="1"/>
  <c r="CV352" i="1"/>
  <c r="U352" i="1" s="1"/>
  <c r="CW352" i="1"/>
  <c r="V352" i="1" s="1"/>
  <c r="CX352" i="1"/>
  <c r="W352" i="1" s="1"/>
  <c r="CY352" i="1"/>
  <c r="X352" i="1" s="1"/>
  <c r="CZ352" i="1"/>
  <c r="Y352" i="1" s="1"/>
  <c r="FR352" i="1"/>
  <c r="GL352" i="1"/>
  <c r="GN352" i="1"/>
  <c r="GP352" i="1"/>
  <c r="GV352" i="1"/>
  <c r="HC352" i="1"/>
  <c r="GX352" i="1" s="1"/>
  <c r="C353" i="1"/>
  <c r="D353" i="1"/>
  <c r="AC353" i="1"/>
  <c r="AE353" i="1"/>
  <c r="AF353" i="1"/>
  <c r="S353" i="1" s="1"/>
  <c r="AG353" i="1"/>
  <c r="AH353" i="1"/>
  <c r="AI353" i="1"/>
  <c r="AJ353" i="1"/>
  <c r="CQ353" i="1"/>
  <c r="CR353" i="1"/>
  <c r="CS353" i="1"/>
  <c r="CT353" i="1"/>
  <c r="CU353" i="1"/>
  <c r="T353" i="1" s="1"/>
  <c r="CV353" i="1"/>
  <c r="U353" i="1" s="1"/>
  <c r="CW353" i="1"/>
  <c r="V353" i="1" s="1"/>
  <c r="CX353" i="1"/>
  <c r="W353" i="1" s="1"/>
  <c r="CY353" i="1"/>
  <c r="X353" i="1" s="1"/>
  <c r="CZ353" i="1"/>
  <c r="Y353" i="1" s="1"/>
  <c r="FR353" i="1"/>
  <c r="GL353" i="1"/>
  <c r="GN353" i="1"/>
  <c r="GP353" i="1"/>
  <c r="GV353" i="1"/>
  <c r="HC353" i="1"/>
  <c r="GX353" i="1" s="1"/>
  <c r="C354" i="1"/>
  <c r="D354" i="1"/>
  <c r="AC354" i="1"/>
  <c r="AE354" i="1"/>
  <c r="AF354" i="1"/>
  <c r="S354" i="1" s="1"/>
  <c r="AG354" i="1"/>
  <c r="AH354" i="1"/>
  <c r="AI354" i="1"/>
  <c r="AJ354" i="1"/>
  <c r="CQ354" i="1"/>
  <c r="CR354" i="1"/>
  <c r="CS354" i="1"/>
  <c r="CT354" i="1"/>
  <c r="CU354" i="1"/>
  <c r="T354" i="1" s="1"/>
  <c r="CV354" i="1"/>
  <c r="U354" i="1" s="1"/>
  <c r="CW354" i="1"/>
  <c r="V354" i="1" s="1"/>
  <c r="CX354" i="1"/>
  <c r="W354" i="1" s="1"/>
  <c r="CY354" i="1"/>
  <c r="X354" i="1" s="1"/>
  <c r="CZ354" i="1"/>
  <c r="Y354" i="1" s="1"/>
  <c r="FR354" i="1"/>
  <c r="GL354" i="1"/>
  <c r="GN354" i="1"/>
  <c r="GP354" i="1"/>
  <c r="GV354" i="1"/>
  <c r="HC354" i="1"/>
  <c r="GX354" i="1" s="1"/>
  <c r="C355" i="1"/>
  <c r="D355" i="1"/>
  <c r="AC355" i="1"/>
  <c r="AE355" i="1"/>
  <c r="AF355" i="1"/>
  <c r="S355" i="1" s="1"/>
  <c r="AG355" i="1"/>
  <c r="AH355" i="1"/>
  <c r="AI355" i="1"/>
  <c r="AJ355" i="1"/>
  <c r="CQ355" i="1"/>
  <c r="CR355" i="1"/>
  <c r="CS355" i="1"/>
  <c r="CT355" i="1"/>
  <c r="CU355" i="1"/>
  <c r="T355" i="1" s="1"/>
  <c r="CV355" i="1"/>
  <c r="U355" i="1" s="1"/>
  <c r="CW355" i="1"/>
  <c r="V355" i="1" s="1"/>
  <c r="CX355" i="1"/>
  <c r="W355" i="1" s="1"/>
  <c r="CY355" i="1"/>
  <c r="X355" i="1" s="1"/>
  <c r="CZ355" i="1"/>
  <c r="Y355" i="1" s="1"/>
  <c r="FR355" i="1"/>
  <c r="GL355" i="1"/>
  <c r="GO355" i="1"/>
  <c r="GP355" i="1"/>
  <c r="GV355" i="1"/>
  <c r="HC355" i="1"/>
  <c r="GX355" i="1" s="1"/>
  <c r="C356" i="1"/>
  <c r="D356" i="1"/>
  <c r="AC356" i="1"/>
  <c r="AE356" i="1"/>
  <c r="AF356" i="1"/>
  <c r="S356" i="1" s="1"/>
  <c r="AG356" i="1"/>
  <c r="AH356" i="1"/>
  <c r="AI356" i="1"/>
  <c r="AJ356" i="1"/>
  <c r="CQ356" i="1"/>
  <c r="CR356" i="1"/>
  <c r="CS356" i="1"/>
  <c r="CT356" i="1"/>
  <c r="CU356" i="1"/>
  <c r="T356" i="1" s="1"/>
  <c r="CV356" i="1"/>
  <c r="U356" i="1" s="1"/>
  <c r="CW356" i="1"/>
  <c r="V356" i="1" s="1"/>
  <c r="CX356" i="1"/>
  <c r="W356" i="1" s="1"/>
  <c r="CY356" i="1"/>
  <c r="X356" i="1" s="1"/>
  <c r="CZ356" i="1"/>
  <c r="Y356" i="1" s="1"/>
  <c r="FR356" i="1"/>
  <c r="GL356" i="1"/>
  <c r="GN356" i="1"/>
  <c r="GP356" i="1"/>
  <c r="GV356" i="1"/>
  <c r="HC356" i="1"/>
  <c r="GX356" i="1" s="1"/>
  <c r="C357" i="1"/>
  <c r="D357" i="1"/>
  <c r="I357" i="1"/>
  <c r="CX113" i="3" s="1"/>
  <c r="K357" i="1"/>
  <c r="AC357" i="1"/>
  <c r="AE357" i="1"/>
  <c r="AF357" i="1"/>
  <c r="S357" i="1" s="1"/>
  <c r="AG357" i="1"/>
  <c r="AH357" i="1"/>
  <c r="AI357" i="1"/>
  <c r="AJ357" i="1"/>
  <c r="CQ357" i="1"/>
  <c r="CR357" i="1"/>
  <c r="CS357" i="1"/>
  <c r="CT357" i="1"/>
  <c r="CU357" i="1"/>
  <c r="T357" i="1" s="1"/>
  <c r="CV357" i="1"/>
  <c r="U357" i="1" s="1"/>
  <c r="CW357" i="1"/>
  <c r="V357" i="1" s="1"/>
  <c r="CX357" i="1"/>
  <c r="W357" i="1" s="1"/>
  <c r="CY357" i="1"/>
  <c r="X357" i="1" s="1"/>
  <c r="CZ357" i="1"/>
  <c r="Y357" i="1" s="1"/>
  <c r="FR357" i="1"/>
  <c r="GL357" i="1"/>
  <c r="GN357" i="1"/>
  <c r="GP357" i="1"/>
  <c r="GV357" i="1"/>
  <c r="HC357" i="1"/>
  <c r="GX357" i="1" s="1"/>
  <c r="C358" i="1"/>
  <c r="D358" i="1"/>
  <c r="I358" i="1"/>
  <c r="CX114" i="3" s="1"/>
  <c r="K358" i="1"/>
  <c r="AC358" i="1"/>
  <c r="AE358" i="1"/>
  <c r="AF358" i="1"/>
  <c r="S358" i="1" s="1"/>
  <c r="AG358" i="1"/>
  <c r="AH358" i="1"/>
  <c r="AI358" i="1"/>
  <c r="AJ358" i="1"/>
  <c r="CQ358" i="1"/>
  <c r="CR358" i="1"/>
  <c r="CS358" i="1"/>
  <c r="CT358" i="1"/>
  <c r="CU358" i="1"/>
  <c r="T358" i="1" s="1"/>
  <c r="CV358" i="1"/>
  <c r="U358" i="1" s="1"/>
  <c r="CW358" i="1"/>
  <c r="V358" i="1" s="1"/>
  <c r="CX358" i="1"/>
  <c r="W358" i="1" s="1"/>
  <c r="CY358" i="1"/>
  <c r="X358" i="1" s="1"/>
  <c r="CZ358" i="1"/>
  <c r="Y358" i="1" s="1"/>
  <c r="FR358" i="1"/>
  <c r="GL358" i="1"/>
  <c r="GN358" i="1"/>
  <c r="GP358" i="1"/>
  <c r="GV358" i="1"/>
  <c r="HC358" i="1"/>
  <c r="GX358" i="1" s="1"/>
  <c r="C359" i="1"/>
  <c r="D359" i="1"/>
  <c r="I359" i="1"/>
  <c r="CX115" i="3" s="1"/>
  <c r="K359" i="1"/>
  <c r="AC359" i="1"/>
  <c r="AE359" i="1"/>
  <c r="AF359" i="1"/>
  <c r="S359" i="1" s="1"/>
  <c r="AG359" i="1"/>
  <c r="AH359" i="1"/>
  <c r="AI359" i="1"/>
  <c r="AJ359" i="1"/>
  <c r="CQ359" i="1"/>
  <c r="CR359" i="1"/>
  <c r="CS359" i="1"/>
  <c r="CT359" i="1"/>
  <c r="CU359" i="1"/>
  <c r="T359" i="1" s="1"/>
  <c r="CV359" i="1"/>
  <c r="U359" i="1" s="1"/>
  <c r="CW359" i="1"/>
  <c r="V359" i="1" s="1"/>
  <c r="CX359" i="1"/>
  <c r="W359" i="1" s="1"/>
  <c r="CY359" i="1"/>
  <c r="X359" i="1" s="1"/>
  <c r="CZ359" i="1"/>
  <c r="Y359" i="1" s="1"/>
  <c r="FR359" i="1"/>
  <c r="GL359" i="1"/>
  <c r="GN359" i="1"/>
  <c r="GP359" i="1"/>
  <c r="GV359" i="1"/>
  <c r="HC359" i="1"/>
  <c r="GX359" i="1" s="1"/>
  <c r="C360" i="1"/>
  <c r="D360" i="1"/>
  <c r="I360" i="1"/>
  <c r="CX116" i="3" s="1"/>
  <c r="K360" i="1"/>
  <c r="AC360" i="1"/>
  <c r="AE360" i="1"/>
  <c r="AF360" i="1"/>
  <c r="S360" i="1" s="1"/>
  <c r="AG360" i="1"/>
  <c r="AH360" i="1"/>
  <c r="AI360" i="1"/>
  <c r="AJ360" i="1"/>
  <c r="CQ360" i="1"/>
  <c r="CR360" i="1"/>
  <c r="CS360" i="1"/>
  <c r="CT360" i="1"/>
  <c r="CU360" i="1"/>
  <c r="T360" i="1" s="1"/>
  <c r="CV360" i="1"/>
  <c r="U360" i="1" s="1"/>
  <c r="CW360" i="1"/>
  <c r="V360" i="1" s="1"/>
  <c r="CX360" i="1"/>
  <c r="W360" i="1" s="1"/>
  <c r="CY360" i="1"/>
  <c r="X360" i="1" s="1"/>
  <c r="CZ360" i="1"/>
  <c r="Y360" i="1" s="1"/>
  <c r="FR360" i="1"/>
  <c r="GL360" i="1"/>
  <c r="GN360" i="1"/>
  <c r="GP360" i="1"/>
  <c r="GV360" i="1"/>
  <c r="HC360" i="1"/>
  <c r="GX360" i="1" s="1"/>
  <c r="B362" i="1"/>
  <c r="B342" i="1" s="1"/>
  <c r="C362" i="1"/>
  <c r="C342" i="1" s="1"/>
  <c r="D362" i="1"/>
  <c r="D342" i="1" s="1"/>
  <c r="F362" i="1"/>
  <c r="F342" i="1" s="1"/>
  <c r="G362" i="1"/>
  <c r="G342" i="1" s="1"/>
  <c r="AF362" i="1"/>
  <c r="AG362" i="1"/>
  <c r="AH362" i="1"/>
  <c r="AI362" i="1"/>
  <c r="AJ362" i="1"/>
  <c r="AK362" i="1"/>
  <c r="AL362" i="1"/>
  <c r="BX362" i="1"/>
  <c r="BY362" i="1"/>
  <c r="BZ362" i="1"/>
  <c r="CD362" i="1"/>
  <c r="CG362" i="1"/>
  <c r="CI362" i="1"/>
  <c r="CJ362" i="1"/>
  <c r="CK362" i="1"/>
  <c r="CL362" i="1"/>
  <c r="CM362" i="1"/>
  <c r="D392" i="1"/>
  <c r="E394" i="1"/>
  <c r="Z394" i="1"/>
  <c r="AA394" i="1"/>
  <c r="AM394" i="1"/>
  <c r="AN394" i="1"/>
  <c r="BE394" i="1"/>
  <c r="BF394" i="1"/>
  <c r="BG394" i="1"/>
  <c r="BH394" i="1"/>
  <c r="BI394" i="1"/>
  <c r="BJ394" i="1"/>
  <c r="BK394" i="1"/>
  <c r="BL394" i="1"/>
  <c r="BM394" i="1"/>
  <c r="BN394" i="1"/>
  <c r="BO394" i="1"/>
  <c r="BP394" i="1"/>
  <c r="BQ394" i="1"/>
  <c r="BR394" i="1"/>
  <c r="BS394" i="1"/>
  <c r="BT394" i="1"/>
  <c r="BU394" i="1"/>
  <c r="BV394" i="1"/>
  <c r="BW394" i="1"/>
  <c r="CN394" i="1"/>
  <c r="CO394" i="1"/>
  <c r="CP394" i="1"/>
  <c r="CQ394" i="1"/>
  <c r="CR394" i="1"/>
  <c r="CS394" i="1"/>
  <c r="CT394" i="1"/>
  <c r="CU394" i="1"/>
  <c r="CV394" i="1"/>
  <c r="CW394" i="1"/>
  <c r="CX394" i="1"/>
  <c r="CY394" i="1"/>
  <c r="CZ394" i="1"/>
  <c r="DA394" i="1"/>
  <c r="DB394" i="1"/>
  <c r="DC394" i="1"/>
  <c r="DD394" i="1"/>
  <c r="DE394" i="1"/>
  <c r="DF394" i="1"/>
  <c r="DG394" i="1"/>
  <c r="DH394" i="1"/>
  <c r="DI394" i="1"/>
  <c r="DJ394" i="1"/>
  <c r="DK394" i="1"/>
  <c r="DL394" i="1"/>
  <c r="DM394" i="1"/>
  <c r="DN394" i="1"/>
  <c r="DO394" i="1"/>
  <c r="DP394" i="1"/>
  <c r="DQ394" i="1"/>
  <c r="DR394" i="1"/>
  <c r="DS394" i="1"/>
  <c r="DT394" i="1"/>
  <c r="DU394" i="1"/>
  <c r="DV394" i="1"/>
  <c r="DW394" i="1"/>
  <c r="DX394" i="1"/>
  <c r="DY394" i="1"/>
  <c r="DZ394" i="1"/>
  <c r="EA394" i="1"/>
  <c r="EB394" i="1"/>
  <c r="EC394" i="1"/>
  <c r="ED394" i="1"/>
  <c r="EE394" i="1"/>
  <c r="EF394" i="1"/>
  <c r="EG394" i="1"/>
  <c r="EH394" i="1"/>
  <c r="EI394" i="1"/>
  <c r="EJ394" i="1"/>
  <c r="EK394" i="1"/>
  <c r="EL394" i="1"/>
  <c r="EM394" i="1"/>
  <c r="EN394" i="1"/>
  <c r="EO394" i="1"/>
  <c r="EP394" i="1"/>
  <c r="EQ394" i="1"/>
  <c r="ER394" i="1"/>
  <c r="ES394" i="1"/>
  <c r="ET394" i="1"/>
  <c r="EU394" i="1"/>
  <c r="EV394" i="1"/>
  <c r="EW394" i="1"/>
  <c r="EX394" i="1"/>
  <c r="EY394" i="1"/>
  <c r="EZ394" i="1"/>
  <c r="FA394" i="1"/>
  <c r="FB394" i="1"/>
  <c r="FC394" i="1"/>
  <c r="FD394" i="1"/>
  <c r="FE394" i="1"/>
  <c r="FF394" i="1"/>
  <c r="FG394" i="1"/>
  <c r="FH394" i="1"/>
  <c r="FI394" i="1"/>
  <c r="FJ394" i="1"/>
  <c r="FK394" i="1"/>
  <c r="FL394" i="1"/>
  <c r="FM394" i="1"/>
  <c r="FN394" i="1"/>
  <c r="FO394" i="1"/>
  <c r="FP394" i="1"/>
  <c r="FQ394" i="1"/>
  <c r="FR394" i="1"/>
  <c r="FS394" i="1"/>
  <c r="FT394" i="1"/>
  <c r="FU394" i="1"/>
  <c r="FV394" i="1"/>
  <c r="FW394" i="1"/>
  <c r="FX394" i="1"/>
  <c r="FY394" i="1"/>
  <c r="FZ394" i="1"/>
  <c r="GA394" i="1"/>
  <c r="GB394" i="1"/>
  <c r="GC394" i="1"/>
  <c r="GD394" i="1"/>
  <c r="GE394" i="1"/>
  <c r="GF394" i="1"/>
  <c r="GG394" i="1"/>
  <c r="GH394" i="1"/>
  <c r="GI394" i="1"/>
  <c r="GJ394" i="1"/>
  <c r="GK394" i="1"/>
  <c r="GL394" i="1"/>
  <c r="GM394" i="1"/>
  <c r="GN394" i="1"/>
  <c r="GO394" i="1"/>
  <c r="GP394" i="1"/>
  <c r="GQ394" i="1"/>
  <c r="GR394" i="1"/>
  <c r="GS394" i="1"/>
  <c r="GT394" i="1"/>
  <c r="GU394" i="1"/>
  <c r="GV394" i="1"/>
  <c r="GW394" i="1"/>
  <c r="GX394" i="1"/>
  <c r="AC396" i="1"/>
  <c r="AE396" i="1"/>
  <c r="AF396" i="1"/>
  <c r="S396" i="1" s="1"/>
  <c r="AG396" i="1"/>
  <c r="AH396" i="1"/>
  <c r="AI396" i="1"/>
  <c r="AJ396" i="1"/>
  <c r="CQ396" i="1"/>
  <c r="CR396" i="1"/>
  <c r="CS396" i="1"/>
  <c r="CT396" i="1"/>
  <c r="CU396" i="1"/>
  <c r="T396" i="1" s="1"/>
  <c r="CV396" i="1"/>
  <c r="U396" i="1" s="1"/>
  <c r="CW396" i="1"/>
  <c r="V396" i="1" s="1"/>
  <c r="CX396" i="1"/>
  <c r="W396" i="1" s="1"/>
  <c r="CY396" i="1"/>
  <c r="X396" i="1" s="1"/>
  <c r="CZ396" i="1"/>
  <c r="Y396" i="1" s="1"/>
  <c r="FR396" i="1"/>
  <c r="GL396" i="1"/>
  <c r="GO396" i="1"/>
  <c r="GP396" i="1"/>
  <c r="GV396" i="1"/>
  <c r="HC396" i="1"/>
  <c r="GX396" i="1" s="1"/>
  <c r="AC397" i="1"/>
  <c r="AE397" i="1"/>
  <c r="AF397" i="1"/>
  <c r="S397" i="1" s="1"/>
  <c r="AG397" i="1"/>
  <c r="AH397" i="1"/>
  <c r="AI397" i="1"/>
  <c r="AJ397" i="1"/>
  <c r="CQ397" i="1"/>
  <c r="CR397" i="1"/>
  <c r="CS397" i="1"/>
  <c r="CT397" i="1"/>
  <c r="CU397" i="1"/>
  <c r="T397" i="1" s="1"/>
  <c r="CV397" i="1"/>
  <c r="U397" i="1" s="1"/>
  <c r="CW397" i="1"/>
  <c r="V397" i="1" s="1"/>
  <c r="CX397" i="1"/>
  <c r="W397" i="1" s="1"/>
  <c r="CY397" i="1"/>
  <c r="X397" i="1" s="1"/>
  <c r="CZ397" i="1"/>
  <c r="Y397" i="1" s="1"/>
  <c r="FR397" i="1"/>
  <c r="GL397" i="1"/>
  <c r="GN397" i="1"/>
  <c r="GP397" i="1"/>
  <c r="GV397" i="1"/>
  <c r="HC397" i="1"/>
  <c r="GX397" i="1" s="1"/>
  <c r="AC398" i="1"/>
  <c r="AE398" i="1"/>
  <c r="AF398" i="1"/>
  <c r="S398" i="1" s="1"/>
  <c r="AG398" i="1"/>
  <c r="AH398" i="1"/>
  <c r="AI398" i="1"/>
  <c r="AJ398" i="1"/>
  <c r="CQ398" i="1"/>
  <c r="CR398" i="1"/>
  <c r="CS398" i="1"/>
  <c r="CT398" i="1"/>
  <c r="CU398" i="1"/>
  <c r="T398" i="1" s="1"/>
  <c r="CV398" i="1"/>
  <c r="U398" i="1" s="1"/>
  <c r="CW398" i="1"/>
  <c r="V398" i="1" s="1"/>
  <c r="CX398" i="1"/>
  <c r="W398" i="1" s="1"/>
  <c r="CY398" i="1"/>
  <c r="X398" i="1" s="1"/>
  <c r="CZ398" i="1"/>
  <c r="Y398" i="1" s="1"/>
  <c r="FR398" i="1"/>
  <c r="GL398" i="1"/>
  <c r="GN398" i="1"/>
  <c r="GP398" i="1"/>
  <c r="GV398" i="1"/>
  <c r="HC398" i="1"/>
  <c r="GX398" i="1" s="1"/>
  <c r="AC399" i="1"/>
  <c r="AE399" i="1"/>
  <c r="AF399" i="1"/>
  <c r="S399" i="1" s="1"/>
  <c r="AG399" i="1"/>
  <c r="AH399" i="1"/>
  <c r="AI399" i="1"/>
  <c r="AJ399" i="1"/>
  <c r="CQ399" i="1"/>
  <c r="CR399" i="1"/>
  <c r="CS399" i="1"/>
  <c r="CT399" i="1"/>
  <c r="CU399" i="1"/>
  <c r="T399" i="1" s="1"/>
  <c r="CV399" i="1"/>
  <c r="U399" i="1" s="1"/>
  <c r="CW399" i="1"/>
  <c r="V399" i="1" s="1"/>
  <c r="CX399" i="1"/>
  <c r="W399" i="1" s="1"/>
  <c r="CY399" i="1"/>
  <c r="X399" i="1" s="1"/>
  <c r="CZ399" i="1"/>
  <c r="Y399" i="1" s="1"/>
  <c r="FR399" i="1"/>
  <c r="GL399" i="1"/>
  <c r="GN399" i="1"/>
  <c r="GP399" i="1"/>
  <c r="GV399" i="1"/>
  <c r="HC399" i="1"/>
  <c r="GX399" i="1" s="1"/>
  <c r="AC400" i="1"/>
  <c r="AE400" i="1"/>
  <c r="AF400" i="1"/>
  <c r="S400" i="1" s="1"/>
  <c r="AG400" i="1"/>
  <c r="AH400" i="1"/>
  <c r="AI400" i="1"/>
  <c r="AJ400" i="1"/>
  <c r="CQ400" i="1"/>
  <c r="CR400" i="1"/>
  <c r="CS400" i="1"/>
  <c r="CT400" i="1"/>
  <c r="CU400" i="1"/>
  <c r="T400" i="1" s="1"/>
  <c r="CV400" i="1"/>
  <c r="U400" i="1" s="1"/>
  <c r="CW400" i="1"/>
  <c r="V400" i="1" s="1"/>
  <c r="CX400" i="1"/>
  <c r="W400" i="1" s="1"/>
  <c r="CY400" i="1"/>
  <c r="X400" i="1" s="1"/>
  <c r="CZ400" i="1"/>
  <c r="Y400" i="1" s="1"/>
  <c r="FR400" i="1"/>
  <c r="GL400" i="1"/>
  <c r="GN400" i="1"/>
  <c r="GP400" i="1"/>
  <c r="GV400" i="1"/>
  <c r="HC400" i="1"/>
  <c r="GX400" i="1" s="1"/>
  <c r="AC401" i="1"/>
  <c r="AE401" i="1"/>
  <c r="AF401" i="1"/>
  <c r="S401" i="1" s="1"/>
  <c r="AG401" i="1"/>
  <c r="AH401" i="1"/>
  <c r="AI401" i="1"/>
  <c r="AJ401" i="1"/>
  <c r="CQ401" i="1"/>
  <c r="CR401" i="1"/>
  <c r="CS401" i="1"/>
  <c r="CT401" i="1"/>
  <c r="CU401" i="1"/>
  <c r="T401" i="1" s="1"/>
  <c r="CV401" i="1"/>
  <c r="U401" i="1" s="1"/>
  <c r="CW401" i="1"/>
  <c r="V401" i="1" s="1"/>
  <c r="CX401" i="1"/>
  <c r="W401" i="1" s="1"/>
  <c r="CY401" i="1"/>
  <c r="X401" i="1" s="1"/>
  <c r="CZ401" i="1"/>
  <c r="Y401" i="1" s="1"/>
  <c r="FR401" i="1"/>
  <c r="GL401" i="1"/>
  <c r="GN401" i="1"/>
  <c r="GP401" i="1"/>
  <c r="GV401" i="1"/>
  <c r="HC401" i="1"/>
  <c r="GX401" i="1" s="1"/>
  <c r="AC402" i="1"/>
  <c r="AE402" i="1"/>
  <c r="AF402" i="1"/>
  <c r="S402" i="1" s="1"/>
  <c r="AG402" i="1"/>
  <c r="AH402" i="1"/>
  <c r="AI402" i="1"/>
  <c r="AJ402" i="1"/>
  <c r="CQ402" i="1"/>
  <c r="CR402" i="1"/>
  <c r="CS402" i="1"/>
  <c r="CT402" i="1"/>
  <c r="CU402" i="1"/>
  <c r="T402" i="1" s="1"/>
  <c r="CV402" i="1"/>
  <c r="U402" i="1" s="1"/>
  <c r="CW402" i="1"/>
  <c r="V402" i="1" s="1"/>
  <c r="CX402" i="1"/>
  <c r="W402" i="1" s="1"/>
  <c r="CY402" i="1"/>
  <c r="X402" i="1" s="1"/>
  <c r="CZ402" i="1"/>
  <c r="Y402" i="1" s="1"/>
  <c r="FR402" i="1"/>
  <c r="GL402" i="1"/>
  <c r="GN402" i="1"/>
  <c r="GP402" i="1"/>
  <c r="GV402" i="1"/>
  <c r="HC402" i="1"/>
  <c r="GX402" i="1" s="1"/>
  <c r="AC403" i="1"/>
  <c r="AE403" i="1"/>
  <c r="AF403" i="1"/>
  <c r="S403" i="1" s="1"/>
  <c r="AG403" i="1"/>
  <c r="AH403" i="1"/>
  <c r="AI403" i="1"/>
  <c r="AJ403" i="1"/>
  <c r="CQ403" i="1"/>
  <c r="CR403" i="1"/>
  <c r="CS403" i="1"/>
  <c r="CT403" i="1"/>
  <c r="CU403" i="1"/>
  <c r="T403" i="1" s="1"/>
  <c r="CV403" i="1"/>
  <c r="U403" i="1" s="1"/>
  <c r="CW403" i="1"/>
  <c r="V403" i="1" s="1"/>
  <c r="CX403" i="1"/>
  <c r="W403" i="1" s="1"/>
  <c r="CY403" i="1"/>
  <c r="X403" i="1" s="1"/>
  <c r="CZ403" i="1"/>
  <c r="Y403" i="1" s="1"/>
  <c r="FR403" i="1"/>
  <c r="GL403" i="1"/>
  <c r="GN403" i="1"/>
  <c r="GP403" i="1"/>
  <c r="GV403" i="1"/>
  <c r="HC403" i="1"/>
  <c r="GX403" i="1" s="1"/>
  <c r="AC404" i="1"/>
  <c r="AE404" i="1"/>
  <c r="AF404" i="1"/>
  <c r="S404" i="1" s="1"/>
  <c r="AG404" i="1"/>
  <c r="AH404" i="1"/>
  <c r="AI404" i="1"/>
  <c r="AJ404" i="1"/>
  <c r="CQ404" i="1"/>
  <c r="CR404" i="1"/>
  <c r="CS404" i="1"/>
  <c r="CT404" i="1"/>
  <c r="CU404" i="1"/>
  <c r="T404" i="1" s="1"/>
  <c r="CV404" i="1"/>
  <c r="U404" i="1" s="1"/>
  <c r="CW404" i="1"/>
  <c r="V404" i="1" s="1"/>
  <c r="CX404" i="1"/>
  <c r="W404" i="1" s="1"/>
  <c r="CY404" i="1"/>
  <c r="X404" i="1" s="1"/>
  <c r="CZ404" i="1"/>
  <c r="Y404" i="1" s="1"/>
  <c r="FR404" i="1"/>
  <c r="GL404" i="1"/>
  <c r="GN404" i="1"/>
  <c r="GP404" i="1"/>
  <c r="GV404" i="1"/>
  <c r="HC404" i="1"/>
  <c r="GX404" i="1" s="1"/>
  <c r="AC405" i="1"/>
  <c r="AE405" i="1"/>
  <c r="AF405" i="1"/>
  <c r="S405" i="1" s="1"/>
  <c r="AG405" i="1"/>
  <c r="AH405" i="1"/>
  <c r="AI405" i="1"/>
  <c r="AJ405" i="1"/>
  <c r="CQ405" i="1"/>
  <c r="CR405" i="1"/>
  <c r="CS405" i="1"/>
  <c r="CT405" i="1"/>
  <c r="CU405" i="1"/>
  <c r="T405" i="1" s="1"/>
  <c r="CV405" i="1"/>
  <c r="U405" i="1" s="1"/>
  <c r="CW405" i="1"/>
  <c r="V405" i="1" s="1"/>
  <c r="CX405" i="1"/>
  <c r="W405" i="1" s="1"/>
  <c r="CY405" i="1"/>
  <c r="X405" i="1" s="1"/>
  <c r="CZ405" i="1"/>
  <c r="Y405" i="1" s="1"/>
  <c r="FR405" i="1"/>
  <c r="GL405" i="1"/>
  <c r="GN405" i="1"/>
  <c r="GP405" i="1"/>
  <c r="GV405" i="1"/>
  <c r="HC405" i="1"/>
  <c r="GX405" i="1" s="1"/>
  <c r="AC406" i="1"/>
  <c r="AE406" i="1"/>
  <c r="AF406" i="1"/>
  <c r="S406" i="1" s="1"/>
  <c r="AG406" i="1"/>
  <c r="AH406" i="1"/>
  <c r="AI406" i="1"/>
  <c r="AJ406" i="1"/>
  <c r="CQ406" i="1"/>
  <c r="CR406" i="1"/>
  <c r="CS406" i="1"/>
  <c r="CT406" i="1"/>
  <c r="CU406" i="1"/>
  <c r="T406" i="1" s="1"/>
  <c r="CV406" i="1"/>
  <c r="U406" i="1" s="1"/>
  <c r="CW406" i="1"/>
  <c r="V406" i="1" s="1"/>
  <c r="CX406" i="1"/>
  <c r="W406" i="1" s="1"/>
  <c r="CY406" i="1"/>
  <c r="X406" i="1" s="1"/>
  <c r="CZ406" i="1"/>
  <c r="Y406" i="1" s="1"/>
  <c r="FR406" i="1"/>
  <c r="GL406" i="1"/>
  <c r="GN406" i="1"/>
  <c r="GP406" i="1"/>
  <c r="GV406" i="1"/>
  <c r="HC406" i="1"/>
  <c r="GX406" i="1" s="1"/>
  <c r="AC407" i="1"/>
  <c r="AE407" i="1"/>
  <c r="AF407" i="1"/>
  <c r="S407" i="1" s="1"/>
  <c r="AG407" i="1"/>
  <c r="AH407" i="1"/>
  <c r="AI407" i="1"/>
  <c r="AJ407" i="1"/>
  <c r="CQ407" i="1"/>
  <c r="CR407" i="1"/>
  <c r="CS407" i="1"/>
  <c r="CT407" i="1"/>
  <c r="CU407" i="1"/>
  <c r="T407" i="1" s="1"/>
  <c r="CV407" i="1"/>
  <c r="U407" i="1" s="1"/>
  <c r="CW407" i="1"/>
  <c r="V407" i="1" s="1"/>
  <c r="CX407" i="1"/>
  <c r="W407" i="1" s="1"/>
  <c r="CY407" i="1"/>
  <c r="X407" i="1" s="1"/>
  <c r="CZ407" i="1"/>
  <c r="Y407" i="1" s="1"/>
  <c r="FR407" i="1"/>
  <c r="GL407" i="1"/>
  <c r="GN407" i="1"/>
  <c r="GP407" i="1"/>
  <c r="GV407" i="1"/>
  <c r="HC407" i="1"/>
  <c r="GX407" i="1" s="1"/>
  <c r="AC408" i="1"/>
  <c r="AE408" i="1"/>
  <c r="AF408" i="1"/>
  <c r="S408" i="1" s="1"/>
  <c r="AG408" i="1"/>
  <c r="AH408" i="1"/>
  <c r="AI408" i="1"/>
  <c r="AJ408" i="1"/>
  <c r="CQ408" i="1"/>
  <c r="CR408" i="1"/>
  <c r="CS408" i="1"/>
  <c r="CT408" i="1"/>
  <c r="CU408" i="1"/>
  <c r="T408" i="1" s="1"/>
  <c r="CV408" i="1"/>
  <c r="U408" i="1" s="1"/>
  <c r="CW408" i="1"/>
  <c r="V408" i="1" s="1"/>
  <c r="CX408" i="1"/>
  <c r="W408" i="1" s="1"/>
  <c r="CY408" i="1"/>
  <c r="X408" i="1" s="1"/>
  <c r="CZ408" i="1"/>
  <c r="Y408" i="1" s="1"/>
  <c r="FR408" i="1"/>
  <c r="GL408" i="1"/>
  <c r="GN408" i="1"/>
  <c r="GP408" i="1"/>
  <c r="GV408" i="1"/>
  <c r="HC408" i="1"/>
  <c r="GX408" i="1" s="1"/>
  <c r="AC409" i="1"/>
  <c r="AE409" i="1"/>
  <c r="AF409" i="1"/>
  <c r="S409" i="1" s="1"/>
  <c r="AG409" i="1"/>
  <c r="AH409" i="1"/>
  <c r="AI409" i="1"/>
  <c r="AJ409" i="1"/>
  <c r="CQ409" i="1"/>
  <c r="CR409" i="1"/>
  <c r="CS409" i="1"/>
  <c r="CT409" i="1"/>
  <c r="CU409" i="1"/>
  <c r="T409" i="1" s="1"/>
  <c r="CV409" i="1"/>
  <c r="U409" i="1" s="1"/>
  <c r="CW409" i="1"/>
  <c r="V409" i="1" s="1"/>
  <c r="CX409" i="1"/>
  <c r="W409" i="1" s="1"/>
  <c r="CY409" i="1"/>
  <c r="X409" i="1" s="1"/>
  <c r="CZ409" i="1"/>
  <c r="Y409" i="1" s="1"/>
  <c r="FR409" i="1"/>
  <c r="GL409" i="1"/>
  <c r="GN409" i="1"/>
  <c r="GP409" i="1"/>
  <c r="GV409" i="1"/>
  <c r="HC409" i="1"/>
  <c r="GX409" i="1" s="1"/>
  <c r="AC410" i="1"/>
  <c r="AE410" i="1"/>
  <c r="AF410" i="1"/>
  <c r="S410" i="1" s="1"/>
  <c r="AG410" i="1"/>
  <c r="AH410" i="1"/>
  <c r="AI410" i="1"/>
  <c r="AJ410" i="1"/>
  <c r="CQ410" i="1"/>
  <c r="CR410" i="1"/>
  <c r="CS410" i="1"/>
  <c r="CT410" i="1"/>
  <c r="CU410" i="1"/>
  <c r="T410" i="1" s="1"/>
  <c r="CV410" i="1"/>
  <c r="U410" i="1" s="1"/>
  <c r="CW410" i="1"/>
  <c r="V410" i="1" s="1"/>
  <c r="CX410" i="1"/>
  <c r="W410" i="1" s="1"/>
  <c r="CY410" i="1"/>
  <c r="X410" i="1" s="1"/>
  <c r="CZ410" i="1"/>
  <c r="Y410" i="1" s="1"/>
  <c r="FR410" i="1"/>
  <c r="GL410" i="1"/>
  <c r="GN410" i="1"/>
  <c r="GP410" i="1"/>
  <c r="GV410" i="1"/>
  <c r="HC410" i="1"/>
  <c r="GX410" i="1" s="1"/>
  <c r="AC411" i="1"/>
  <c r="AE411" i="1"/>
  <c r="AF411" i="1"/>
  <c r="S411" i="1" s="1"/>
  <c r="AG411" i="1"/>
  <c r="AH411" i="1"/>
  <c r="AI411" i="1"/>
  <c r="AJ411" i="1"/>
  <c r="CQ411" i="1"/>
  <c r="CR411" i="1"/>
  <c r="CS411" i="1"/>
  <c r="CT411" i="1"/>
  <c r="CU411" i="1"/>
  <c r="T411" i="1" s="1"/>
  <c r="CV411" i="1"/>
  <c r="U411" i="1" s="1"/>
  <c r="CW411" i="1"/>
  <c r="V411" i="1" s="1"/>
  <c r="CX411" i="1"/>
  <c r="W411" i="1" s="1"/>
  <c r="CY411" i="1"/>
  <c r="X411" i="1" s="1"/>
  <c r="CZ411" i="1"/>
  <c r="Y411" i="1" s="1"/>
  <c r="FR411" i="1"/>
  <c r="GL411" i="1"/>
  <c r="GN411" i="1"/>
  <c r="GP411" i="1"/>
  <c r="GV411" i="1"/>
  <c r="HC411" i="1"/>
  <c r="GX411" i="1" s="1"/>
  <c r="AC412" i="1"/>
  <c r="AE412" i="1"/>
  <c r="AF412" i="1"/>
  <c r="S412" i="1" s="1"/>
  <c r="AG412" i="1"/>
  <c r="AH412" i="1"/>
  <c r="AI412" i="1"/>
  <c r="AJ412" i="1"/>
  <c r="CQ412" i="1"/>
  <c r="CR412" i="1"/>
  <c r="CS412" i="1"/>
  <c r="CT412" i="1"/>
  <c r="CU412" i="1"/>
  <c r="T412" i="1" s="1"/>
  <c r="CV412" i="1"/>
  <c r="U412" i="1" s="1"/>
  <c r="CW412" i="1"/>
  <c r="V412" i="1" s="1"/>
  <c r="CX412" i="1"/>
  <c r="W412" i="1" s="1"/>
  <c r="CY412" i="1"/>
  <c r="X412" i="1" s="1"/>
  <c r="CZ412" i="1"/>
  <c r="Y412" i="1" s="1"/>
  <c r="FR412" i="1"/>
  <c r="GL412" i="1"/>
  <c r="GN412" i="1"/>
  <c r="GP412" i="1"/>
  <c r="GV412" i="1"/>
  <c r="HC412" i="1"/>
  <c r="GX412" i="1" s="1"/>
  <c r="AC413" i="1"/>
  <c r="AE413" i="1"/>
  <c r="AF413" i="1"/>
  <c r="S413" i="1" s="1"/>
  <c r="AG413" i="1"/>
  <c r="AH413" i="1"/>
  <c r="AI413" i="1"/>
  <c r="AJ413" i="1"/>
  <c r="CQ413" i="1"/>
  <c r="CR413" i="1"/>
  <c r="CS413" i="1"/>
  <c r="CT413" i="1"/>
  <c r="CU413" i="1"/>
  <c r="T413" i="1" s="1"/>
  <c r="CV413" i="1"/>
  <c r="U413" i="1" s="1"/>
  <c r="CW413" i="1"/>
  <c r="V413" i="1" s="1"/>
  <c r="CX413" i="1"/>
  <c r="W413" i="1" s="1"/>
  <c r="CY413" i="1"/>
  <c r="X413" i="1" s="1"/>
  <c r="CZ413" i="1"/>
  <c r="Y413" i="1" s="1"/>
  <c r="FR413" i="1"/>
  <c r="GL413" i="1"/>
  <c r="GN413" i="1"/>
  <c r="GP413" i="1"/>
  <c r="GV413" i="1"/>
  <c r="HC413" i="1"/>
  <c r="GX413" i="1" s="1"/>
  <c r="AC414" i="1"/>
  <c r="AE414" i="1"/>
  <c r="AF414" i="1"/>
  <c r="S414" i="1" s="1"/>
  <c r="AG414" i="1"/>
  <c r="AH414" i="1"/>
  <c r="AI414" i="1"/>
  <c r="AJ414" i="1"/>
  <c r="CQ414" i="1"/>
  <c r="CR414" i="1"/>
  <c r="CS414" i="1"/>
  <c r="CT414" i="1"/>
  <c r="CU414" i="1"/>
  <c r="T414" i="1" s="1"/>
  <c r="CV414" i="1"/>
  <c r="U414" i="1" s="1"/>
  <c r="CW414" i="1"/>
  <c r="V414" i="1" s="1"/>
  <c r="CX414" i="1"/>
  <c r="W414" i="1" s="1"/>
  <c r="CY414" i="1"/>
  <c r="X414" i="1" s="1"/>
  <c r="CZ414" i="1"/>
  <c r="Y414" i="1" s="1"/>
  <c r="FR414" i="1"/>
  <c r="GL414" i="1"/>
  <c r="GN414" i="1"/>
  <c r="GP414" i="1"/>
  <c r="GV414" i="1"/>
  <c r="HC414" i="1"/>
  <c r="GX414" i="1" s="1"/>
  <c r="I415" i="1"/>
  <c r="K415" i="1"/>
  <c r="AC415" i="1"/>
  <c r="AE415" i="1"/>
  <c r="AF415" i="1"/>
  <c r="S415" i="1" s="1"/>
  <c r="AG415" i="1"/>
  <c r="AH415" i="1"/>
  <c r="AI415" i="1"/>
  <c r="AJ415" i="1"/>
  <c r="CQ415" i="1"/>
  <c r="CR415" i="1"/>
  <c r="CS415" i="1"/>
  <c r="CT415" i="1"/>
  <c r="CU415" i="1"/>
  <c r="T415" i="1" s="1"/>
  <c r="CV415" i="1"/>
  <c r="U415" i="1" s="1"/>
  <c r="CW415" i="1"/>
  <c r="V415" i="1" s="1"/>
  <c r="CX415" i="1"/>
  <c r="W415" i="1" s="1"/>
  <c r="CY415" i="1"/>
  <c r="X415" i="1" s="1"/>
  <c r="CZ415" i="1"/>
  <c r="Y415" i="1" s="1"/>
  <c r="FR415" i="1"/>
  <c r="GL415" i="1"/>
  <c r="GN415" i="1"/>
  <c r="GP415" i="1"/>
  <c r="GV415" i="1"/>
  <c r="HC415" i="1"/>
  <c r="GX415" i="1" s="1"/>
  <c r="B417" i="1"/>
  <c r="B394" i="1" s="1"/>
  <c r="C417" i="1"/>
  <c r="C394" i="1" s="1"/>
  <c r="D417" i="1"/>
  <c r="D394" i="1" s="1"/>
  <c r="F417" i="1"/>
  <c r="F394" i="1" s="1"/>
  <c r="G417" i="1"/>
  <c r="G394" i="1" s="1"/>
  <c r="AF417" i="1"/>
  <c r="AG417" i="1"/>
  <c r="AH417" i="1"/>
  <c r="AI417" i="1"/>
  <c r="AJ417" i="1"/>
  <c r="AK417" i="1"/>
  <c r="AL417" i="1"/>
  <c r="BX417" i="1"/>
  <c r="BY417" i="1"/>
  <c r="BZ417" i="1"/>
  <c r="CD417" i="1"/>
  <c r="CG417" i="1"/>
  <c r="CI417" i="1"/>
  <c r="CJ417" i="1"/>
  <c r="CK417" i="1"/>
  <c r="CL417" i="1"/>
  <c r="CM417" i="1"/>
  <c r="D447" i="1"/>
  <c r="E449" i="1"/>
  <c r="Z449" i="1"/>
  <c r="AA449" i="1"/>
  <c r="AM449" i="1"/>
  <c r="AN449" i="1"/>
  <c r="BE449" i="1"/>
  <c r="BF449" i="1"/>
  <c r="BG449" i="1"/>
  <c r="BH449" i="1"/>
  <c r="BI449" i="1"/>
  <c r="BJ449" i="1"/>
  <c r="BK449" i="1"/>
  <c r="BL449" i="1"/>
  <c r="BM449" i="1"/>
  <c r="BN449" i="1"/>
  <c r="BO449" i="1"/>
  <c r="BP449" i="1"/>
  <c r="BQ449" i="1"/>
  <c r="BR449" i="1"/>
  <c r="BS449" i="1"/>
  <c r="BT449" i="1"/>
  <c r="BU449" i="1"/>
  <c r="BV449" i="1"/>
  <c r="BW449" i="1"/>
  <c r="CN449" i="1"/>
  <c r="CO449" i="1"/>
  <c r="CP449" i="1"/>
  <c r="CQ449" i="1"/>
  <c r="CR449" i="1"/>
  <c r="CS449" i="1"/>
  <c r="CT449" i="1"/>
  <c r="CU449" i="1"/>
  <c r="CV449" i="1"/>
  <c r="CW449" i="1"/>
  <c r="CX449" i="1"/>
  <c r="CY449" i="1"/>
  <c r="CZ449" i="1"/>
  <c r="DA449" i="1"/>
  <c r="DB449" i="1"/>
  <c r="DC449" i="1"/>
  <c r="DD449" i="1"/>
  <c r="DE449" i="1"/>
  <c r="DF449" i="1"/>
  <c r="DG449" i="1"/>
  <c r="DH449" i="1"/>
  <c r="DI449" i="1"/>
  <c r="DJ449" i="1"/>
  <c r="DK449" i="1"/>
  <c r="DL449" i="1"/>
  <c r="DM449" i="1"/>
  <c r="DN449" i="1"/>
  <c r="DO449" i="1"/>
  <c r="DP449" i="1"/>
  <c r="DQ449" i="1"/>
  <c r="DR449" i="1"/>
  <c r="DS449" i="1"/>
  <c r="DT449" i="1"/>
  <c r="DU449" i="1"/>
  <c r="DV449" i="1"/>
  <c r="DW449" i="1"/>
  <c r="DX449" i="1"/>
  <c r="DY449" i="1"/>
  <c r="DZ449" i="1"/>
  <c r="EA449" i="1"/>
  <c r="EB449" i="1"/>
  <c r="EC449" i="1"/>
  <c r="ED449" i="1"/>
  <c r="EE449" i="1"/>
  <c r="EF449" i="1"/>
  <c r="EG449" i="1"/>
  <c r="EH449" i="1"/>
  <c r="EI449" i="1"/>
  <c r="EJ449" i="1"/>
  <c r="EK449" i="1"/>
  <c r="EL449" i="1"/>
  <c r="EM449" i="1"/>
  <c r="EN449" i="1"/>
  <c r="EO449" i="1"/>
  <c r="EP449" i="1"/>
  <c r="EQ449" i="1"/>
  <c r="ER449" i="1"/>
  <c r="ES449" i="1"/>
  <c r="ET449" i="1"/>
  <c r="EU449" i="1"/>
  <c r="EV449" i="1"/>
  <c r="EW449" i="1"/>
  <c r="EX449" i="1"/>
  <c r="EY449" i="1"/>
  <c r="EZ449" i="1"/>
  <c r="FA449" i="1"/>
  <c r="FB449" i="1"/>
  <c r="FC449" i="1"/>
  <c r="FD449" i="1"/>
  <c r="FE449" i="1"/>
  <c r="FF449" i="1"/>
  <c r="FG449" i="1"/>
  <c r="FH449" i="1"/>
  <c r="FI449" i="1"/>
  <c r="FJ449" i="1"/>
  <c r="FK449" i="1"/>
  <c r="FL449" i="1"/>
  <c r="FM449" i="1"/>
  <c r="FN449" i="1"/>
  <c r="FO449" i="1"/>
  <c r="FP449" i="1"/>
  <c r="FQ449" i="1"/>
  <c r="FR449" i="1"/>
  <c r="FS449" i="1"/>
  <c r="FT449" i="1"/>
  <c r="FU449" i="1"/>
  <c r="FV449" i="1"/>
  <c r="FW449" i="1"/>
  <c r="FX449" i="1"/>
  <c r="FY449" i="1"/>
  <c r="FZ449" i="1"/>
  <c r="GA449" i="1"/>
  <c r="GB449" i="1"/>
  <c r="GC449" i="1"/>
  <c r="GD449" i="1"/>
  <c r="GE449" i="1"/>
  <c r="GF449" i="1"/>
  <c r="GG449" i="1"/>
  <c r="GH449" i="1"/>
  <c r="GI449" i="1"/>
  <c r="GJ449" i="1"/>
  <c r="GK449" i="1"/>
  <c r="GL449" i="1"/>
  <c r="GM449" i="1"/>
  <c r="GN449" i="1"/>
  <c r="GO449" i="1"/>
  <c r="GP449" i="1"/>
  <c r="GQ449" i="1"/>
  <c r="GR449" i="1"/>
  <c r="GS449" i="1"/>
  <c r="GT449" i="1"/>
  <c r="GU449" i="1"/>
  <c r="GV449" i="1"/>
  <c r="GW449" i="1"/>
  <c r="GX449" i="1"/>
  <c r="AC451" i="1"/>
  <c r="AE451" i="1"/>
  <c r="AF451" i="1"/>
  <c r="S451" i="1" s="1"/>
  <c r="AG451" i="1"/>
  <c r="AH451" i="1"/>
  <c r="AI451" i="1"/>
  <c r="AJ451" i="1"/>
  <c r="CQ451" i="1"/>
  <c r="CR451" i="1"/>
  <c r="CS451" i="1"/>
  <c r="CT451" i="1"/>
  <c r="CU451" i="1"/>
  <c r="T451" i="1" s="1"/>
  <c r="CV451" i="1"/>
  <c r="U451" i="1" s="1"/>
  <c r="CW451" i="1"/>
  <c r="V451" i="1" s="1"/>
  <c r="CX451" i="1"/>
  <c r="W451" i="1" s="1"/>
  <c r="CY451" i="1"/>
  <c r="X451" i="1" s="1"/>
  <c r="CZ451" i="1"/>
  <c r="Y451" i="1" s="1"/>
  <c r="FR451" i="1"/>
  <c r="GL451" i="1"/>
  <c r="GO451" i="1"/>
  <c r="GP451" i="1"/>
  <c r="GV451" i="1"/>
  <c r="HC451" i="1"/>
  <c r="GX451" i="1" s="1"/>
  <c r="AC452" i="1"/>
  <c r="AE452" i="1"/>
  <c r="AF452" i="1"/>
  <c r="S452" i="1" s="1"/>
  <c r="AG452" i="1"/>
  <c r="AH452" i="1"/>
  <c r="AI452" i="1"/>
  <c r="AJ452" i="1"/>
  <c r="CQ452" i="1"/>
  <c r="CR452" i="1"/>
  <c r="CS452" i="1"/>
  <c r="CT452" i="1"/>
  <c r="CU452" i="1"/>
  <c r="T452" i="1" s="1"/>
  <c r="CV452" i="1"/>
  <c r="U452" i="1" s="1"/>
  <c r="CW452" i="1"/>
  <c r="V452" i="1" s="1"/>
  <c r="CX452" i="1"/>
  <c r="W452" i="1" s="1"/>
  <c r="CY452" i="1"/>
  <c r="X452" i="1" s="1"/>
  <c r="CZ452" i="1"/>
  <c r="Y452" i="1" s="1"/>
  <c r="FR452" i="1"/>
  <c r="GL452" i="1"/>
  <c r="GO452" i="1"/>
  <c r="GP452" i="1"/>
  <c r="GV452" i="1"/>
  <c r="HC452" i="1"/>
  <c r="GX452" i="1" s="1"/>
  <c r="B454" i="1"/>
  <c r="B449" i="1" s="1"/>
  <c r="C454" i="1"/>
  <c r="C449" i="1" s="1"/>
  <c r="D454" i="1"/>
  <c r="D449" i="1" s="1"/>
  <c r="F454" i="1"/>
  <c r="F449" i="1" s="1"/>
  <c r="G454" i="1"/>
  <c r="G449" i="1" s="1"/>
  <c r="AF454" i="1"/>
  <c r="AG454" i="1"/>
  <c r="AH454" i="1"/>
  <c r="AI454" i="1"/>
  <c r="AJ454" i="1"/>
  <c r="AK454" i="1"/>
  <c r="AL454" i="1"/>
  <c r="BX454" i="1"/>
  <c r="BY454" i="1"/>
  <c r="BZ454" i="1"/>
  <c r="CC454" i="1"/>
  <c r="CD454" i="1"/>
  <c r="CG454" i="1"/>
  <c r="CI454" i="1"/>
  <c r="CJ454" i="1"/>
  <c r="CK454" i="1"/>
  <c r="CL454" i="1"/>
  <c r="CM454" i="1"/>
  <c r="D484" i="1"/>
  <c r="E486" i="1"/>
  <c r="Z486" i="1"/>
  <c r="AA486" i="1"/>
  <c r="AM486" i="1"/>
  <c r="AN486" i="1"/>
  <c r="BE486" i="1"/>
  <c r="BF486" i="1"/>
  <c r="BG486" i="1"/>
  <c r="BH486" i="1"/>
  <c r="BI486" i="1"/>
  <c r="BJ486" i="1"/>
  <c r="BK486" i="1"/>
  <c r="BL486" i="1"/>
  <c r="BM486" i="1"/>
  <c r="BN486" i="1"/>
  <c r="BO486" i="1"/>
  <c r="BP486" i="1"/>
  <c r="BQ486" i="1"/>
  <c r="BR486" i="1"/>
  <c r="BS486" i="1"/>
  <c r="BT486" i="1"/>
  <c r="BU486" i="1"/>
  <c r="BV486" i="1"/>
  <c r="BW486" i="1"/>
  <c r="CN486" i="1"/>
  <c r="CO486" i="1"/>
  <c r="CP486" i="1"/>
  <c r="CQ486" i="1"/>
  <c r="CR486" i="1"/>
  <c r="CS486" i="1"/>
  <c r="CT486" i="1"/>
  <c r="CU486" i="1"/>
  <c r="CV486" i="1"/>
  <c r="CW486" i="1"/>
  <c r="CX486" i="1"/>
  <c r="CY486" i="1"/>
  <c r="CZ486" i="1"/>
  <c r="DA486" i="1"/>
  <c r="DB486" i="1"/>
  <c r="DC486" i="1"/>
  <c r="DD486" i="1"/>
  <c r="DE486" i="1"/>
  <c r="DF486" i="1"/>
  <c r="DG486" i="1"/>
  <c r="DH486" i="1"/>
  <c r="DI486" i="1"/>
  <c r="DJ486" i="1"/>
  <c r="DK486" i="1"/>
  <c r="DL486" i="1"/>
  <c r="DM486" i="1"/>
  <c r="DN486" i="1"/>
  <c r="DO486" i="1"/>
  <c r="DP486" i="1"/>
  <c r="DQ486" i="1"/>
  <c r="DR486" i="1"/>
  <c r="DS486" i="1"/>
  <c r="DT486" i="1"/>
  <c r="DU486" i="1"/>
  <c r="DV486" i="1"/>
  <c r="DW486" i="1"/>
  <c r="DX486" i="1"/>
  <c r="DY486" i="1"/>
  <c r="DZ486" i="1"/>
  <c r="EA486" i="1"/>
  <c r="EB486" i="1"/>
  <c r="EC486" i="1"/>
  <c r="ED486" i="1"/>
  <c r="EE486" i="1"/>
  <c r="EF486" i="1"/>
  <c r="EG486" i="1"/>
  <c r="EH486" i="1"/>
  <c r="EI486" i="1"/>
  <c r="EJ486" i="1"/>
  <c r="EK486" i="1"/>
  <c r="EL486" i="1"/>
  <c r="EM486" i="1"/>
  <c r="EN486" i="1"/>
  <c r="EO486" i="1"/>
  <c r="EP486" i="1"/>
  <c r="EQ486" i="1"/>
  <c r="ER486" i="1"/>
  <c r="ES486" i="1"/>
  <c r="ET486" i="1"/>
  <c r="EU486" i="1"/>
  <c r="EV486" i="1"/>
  <c r="EW486" i="1"/>
  <c r="EX486" i="1"/>
  <c r="EY486" i="1"/>
  <c r="EZ486" i="1"/>
  <c r="FA486" i="1"/>
  <c r="FB486" i="1"/>
  <c r="FC486" i="1"/>
  <c r="FD486" i="1"/>
  <c r="FE486" i="1"/>
  <c r="FF486" i="1"/>
  <c r="FG486" i="1"/>
  <c r="FH486" i="1"/>
  <c r="FI486" i="1"/>
  <c r="FJ486" i="1"/>
  <c r="FK486" i="1"/>
  <c r="FL486" i="1"/>
  <c r="FM486" i="1"/>
  <c r="FN486" i="1"/>
  <c r="FO486" i="1"/>
  <c r="FP486" i="1"/>
  <c r="FQ486" i="1"/>
  <c r="FR486" i="1"/>
  <c r="FS486" i="1"/>
  <c r="FT486" i="1"/>
  <c r="FU486" i="1"/>
  <c r="FV486" i="1"/>
  <c r="FW486" i="1"/>
  <c r="FX486" i="1"/>
  <c r="FY486" i="1"/>
  <c r="FZ486" i="1"/>
  <c r="GA486" i="1"/>
  <c r="GB486" i="1"/>
  <c r="GC486" i="1"/>
  <c r="GD486" i="1"/>
  <c r="GE486" i="1"/>
  <c r="GF486" i="1"/>
  <c r="GG486" i="1"/>
  <c r="GH486" i="1"/>
  <c r="GI486" i="1"/>
  <c r="GJ486" i="1"/>
  <c r="GK486" i="1"/>
  <c r="GL486" i="1"/>
  <c r="GM486" i="1"/>
  <c r="GN486" i="1"/>
  <c r="GO486" i="1"/>
  <c r="GP486" i="1"/>
  <c r="GQ486" i="1"/>
  <c r="GR486" i="1"/>
  <c r="GS486" i="1"/>
  <c r="GT486" i="1"/>
  <c r="GU486" i="1"/>
  <c r="GV486" i="1"/>
  <c r="GW486" i="1"/>
  <c r="GX486" i="1"/>
  <c r="C488" i="1"/>
  <c r="D488" i="1"/>
  <c r="AC488" i="1"/>
  <c r="AE488" i="1"/>
  <c r="AF488" i="1"/>
  <c r="S488" i="1" s="1"/>
  <c r="AG488" i="1"/>
  <c r="AH488" i="1"/>
  <c r="AI488" i="1"/>
  <c r="AJ488" i="1"/>
  <c r="CQ488" i="1"/>
  <c r="CR488" i="1"/>
  <c r="CS488" i="1"/>
  <c r="CT488" i="1"/>
  <c r="CU488" i="1"/>
  <c r="T488" i="1" s="1"/>
  <c r="CV488" i="1"/>
  <c r="U488" i="1" s="1"/>
  <c r="CW488" i="1"/>
  <c r="V488" i="1" s="1"/>
  <c r="CX488" i="1"/>
  <c r="W488" i="1" s="1"/>
  <c r="CY488" i="1"/>
  <c r="X488" i="1" s="1"/>
  <c r="CZ488" i="1"/>
  <c r="Y488" i="1" s="1"/>
  <c r="FR488" i="1"/>
  <c r="GL488" i="1"/>
  <c r="GN488" i="1"/>
  <c r="GO488" i="1"/>
  <c r="GV488" i="1"/>
  <c r="HC488" i="1"/>
  <c r="GX488" i="1" s="1"/>
  <c r="C489" i="1"/>
  <c r="D489" i="1"/>
  <c r="AC489" i="1"/>
  <c r="AE489" i="1"/>
  <c r="AF489" i="1"/>
  <c r="S489" i="1" s="1"/>
  <c r="AG489" i="1"/>
  <c r="AH489" i="1"/>
  <c r="AI489" i="1"/>
  <c r="AJ489" i="1"/>
  <c r="CQ489" i="1"/>
  <c r="CR489" i="1"/>
  <c r="CS489" i="1"/>
  <c r="CT489" i="1"/>
  <c r="CU489" i="1"/>
  <c r="T489" i="1" s="1"/>
  <c r="CV489" i="1"/>
  <c r="U489" i="1" s="1"/>
  <c r="CW489" i="1"/>
  <c r="V489" i="1" s="1"/>
  <c r="CX489" i="1"/>
  <c r="W489" i="1" s="1"/>
  <c r="CY489" i="1"/>
  <c r="X489" i="1" s="1"/>
  <c r="CZ489" i="1"/>
  <c r="Y489" i="1" s="1"/>
  <c r="FR489" i="1"/>
  <c r="GL489" i="1"/>
  <c r="GN489" i="1"/>
  <c r="GO489" i="1"/>
  <c r="GV489" i="1"/>
  <c r="HC489" i="1"/>
  <c r="GX489" i="1" s="1"/>
  <c r="C490" i="1"/>
  <c r="D490" i="1"/>
  <c r="AC490" i="1"/>
  <c r="AE490" i="1"/>
  <c r="AF490" i="1"/>
  <c r="S490" i="1" s="1"/>
  <c r="AG490" i="1"/>
  <c r="AH490" i="1"/>
  <c r="AI490" i="1"/>
  <c r="AJ490" i="1"/>
  <c r="CQ490" i="1"/>
  <c r="CR490" i="1"/>
  <c r="CS490" i="1"/>
  <c r="CT490" i="1"/>
  <c r="CU490" i="1"/>
  <c r="T490" i="1" s="1"/>
  <c r="CV490" i="1"/>
  <c r="U490" i="1" s="1"/>
  <c r="CW490" i="1"/>
  <c r="V490" i="1" s="1"/>
  <c r="CX490" i="1"/>
  <c r="W490" i="1" s="1"/>
  <c r="CY490" i="1"/>
  <c r="X490" i="1" s="1"/>
  <c r="CZ490" i="1"/>
  <c r="Y490" i="1" s="1"/>
  <c r="FR490" i="1"/>
  <c r="GL490" i="1"/>
  <c r="GN490" i="1"/>
  <c r="GO490" i="1"/>
  <c r="GV490" i="1"/>
  <c r="HC490" i="1"/>
  <c r="GX490" i="1" s="1"/>
  <c r="C491" i="1"/>
  <c r="D491" i="1"/>
  <c r="AC491" i="1"/>
  <c r="AE491" i="1"/>
  <c r="AF491" i="1"/>
  <c r="S491" i="1" s="1"/>
  <c r="AG491" i="1"/>
  <c r="AH491" i="1"/>
  <c r="AI491" i="1"/>
  <c r="AJ491" i="1"/>
  <c r="CQ491" i="1"/>
  <c r="CR491" i="1"/>
  <c r="CS491" i="1"/>
  <c r="CT491" i="1"/>
  <c r="CU491" i="1"/>
  <c r="T491" i="1" s="1"/>
  <c r="CV491" i="1"/>
  <c r="U491" i="1" s="1"/>
  <c r="CW491" i="1"/>
  <c r="V491" i="1" s="1"/>
  <c r="CX491" i="1"/>
  <c r="W491" i="1" s="1"/>
  <c r="CY491" i="1"/>
  <c r="X491" i="1" s="1"/>
  <c r="CZ491" i="1"/>
  <c r="Y491" i="1" s="1"/>
  <c r="FR491" i="1"/>
  <c r="GL491" i="1"/>
  <c r="GN491" i="1"/>
  <c r="GO491" i="1"/>
  <c r="GV491" i="1"/>
  <c r="HC491" i="1"/>
  <c r="GX491" i="1" s="1"/>
  <c r="C492" i="1"/>
  <c r="D492" i="1"/>
  <c r="AC492" i="1"/>
  <c r="AE492" i="1"/>
  <c r="AF492" i="1"/>
  <c r="S492" i="1" s="1"/>
  <c r="AG492" i="1"/>
  <c r="AH492" i="1"/>
  <c r="AI492" i="1"/>
  <c r="AJ492" i="1"/>
  <c r="CQ492" i="1"/>
  <c r="CR492" i="1"/>
  <c r="CS492" i="1"/>
  <c r="CT492" i="1"/>
  <c r="CU492" i="1"/>
  <c r="T492" i="1" s="1"/>
  <c r="CV492" i="1"/>
  <c r="U492" i="1" s="1"/>
  <c r="CW492" i="1"/>
  <c r="V492" i="1" s="1"/>
  <c r="CX492" i="1"/>
  <c r="W492" i="1" s="1"/>
  <c r="CY492" i="1"/>
  <c r="X492" i="1" s="1"/>
  <c r="CZ492" i="1"/>
  <c r="Y492" i="1" s="1"/>
  <c r="FR492" i="1"/>
  <c r="GL492" i="1"/>
  <c r="GN492" i="1"/>
  <c r="GO492" i="1"/>
  <c r="GV492" i="1"/>
  <c r="HC492" i="1"/>
  <c r="GX492" i="1" s="1"/>
  <c r="C493" i="1"/>
  <c r="D493" i="1"/>
  <c r="AC493" i="1"/>
  <c r="AE493" i="1"/>
  <c r="AF493" i="1"/>
  <c r="S493" i="1" s="1"/>
  <c r="AG493" i="1"/>
  <c r="AH493" i="1"/>
  <c r="AI493" i="1"/>
  <c r="AJ493" i="1"/>
  <c r="CQ493" i="1"/>
  <c r="CR493" i="1"/>
  <c r="CS493" i="1"/>
  <c r="CT493" i="1"/>
  <c r="CU493" i="1"/>
  <c r="T493" i="1" s="1"/>
  <c r="CV493" i="1"/>
  <c r="U493" i="1" s="1"/>
  <c r="CW493" i="1"/>
  <c r="V493" i="1" s="1"/>
  <c r="CX493" i="1"/>
  <c r="W493" i="1" s="1"/>
  <c r="CY493" i="1"/>
  <c r="X493" i="1" s="1"/>
  <c r="CZ493" i="1"/>
  <c r="Y493" i="1" s="1"/>
  <c r="FR493" i="1"/>
  <c r="GL493" i="1"/>
  <c r="GN493" i="1"/>
  <c r="GO493" i="1"/>
  <c r="GV493" i="1"/>
  <c r="HC493" i="1"/>
  <c r="GX493" i="1" s="1"/>
  <c r="C494" i="1"/>
  <c r="D494" i="1"/>
  <c r="AC494" i="1"/>
  <c r="AE494" i="1"/>
  <c r="AF494" i="1"/>
  <c r="S494" i="1" s="1"/>
  <c r="AG494" i="1"/>
  <c r="AH494" i="1"/>
  <c r="AI494" i="1"/>
  <c r="AJ494" i="1"/>
  <c r="CQ494" i="1"/>
  <c r="CR494" i="1"/>
  <c r="CS494" i="1"/>
  <c r="CT494" i="1"/>
  <c r="CU494" i="1"/>
  <c r="T494" i="1" s="1"/>
  <c r="CV494" i="1"/>
  <c r="U494" i="1" s="1"/>
  <c r="CW494" i="1"/>
  <c r="V494" i="1" s="1"/>
  <c r="CX494" i="1"/>
  <c r="W494" i="1" s="1"/>
  <c r="CY494" i="1"/>
  <c r="X494" i="1" s="1"/>
  <c r="CZ494" i="1"/>
  <c r="Y494" i="1" s="1"/>
  <c r="FR494" i="1"/>
  <c r="GL494" i="1"/>
  <c r="GN494" i="1"/>
  <c r="GO494" i="1"/>
  <c r="GV494" i="1"/>
  <c r="HC494" i="1"/>
  <c r="GX494" i="1" s="1"/>
  <c r="C495" i="1"/>
  <c r="D495" i="1"/>
  <c r="AC495" i="1"/>
  <c r="AE495" i="1"/>
  <c r="AF495" i="1"/>
  <c r="S495" i="1" s="1"/>
  <c r="AG495" i="1"/>
  <c r="AH495" i="1"/>
  <c r="AI495" i="1"/>
  <c r="AJ495" i="1"/>
  <c r="CQ495" i="1"/>
  <c r="CR495" i="1"/>
  <c r="CS495" i="1"/>
  <c r="CT495" i="1"/>
  <c r="CU495" i="1"/>
  <c r="T495" i="1" s="1"/>
  <c r="CV495" i="1"/>
  <c r="U495" i="1" s="1"/>
  <c r="CW495" i="1"/>
  <c r="V495" i="1" s="1"/>
  <c r="CX495" i="1"/>
  <c r="W495" i="1" s="1"/>
  <c r="CY495" i="1"/>
  <c r="X495" i="1" s="1"/>
  <c r="CZ495" i="1"/>
  <c r="Y495" i="1" s="1"/>
  <c r="FR495" i="1"/>
  <c r="GL495" i="1"/>
  <c r="GN495" i="1"/>
  <c r="GO495" i="1"/>
  <c r="GV495" i="1"/>
  <c r="HC495" i="1"/>
  <c r="GX495" i="1" s="1"/>
  <c r="B497" i="1"/>
  <c r="B486" i="1" s="1"/>
  <c r="C497" i="1"/>
  <c r="C486" i="1" s="1"/>
  <c r="D497" i="1"/>
  <c r="D486" i="1" s="1"/>
  <c r="F497" i="1"/>
  <c r="F486" i="1" s="1"/>
  <c r="G497" i="1"/>
  <c r="G486" i="1" s="1"/>
  <c r="AF497" i="1"/>
  <c r="AG497" i="1"/>
  <c r="AH497" i="1"/>
  <c r="AI497" i="1"/>
  <c r="AJ497" i="1"/>
  <c r="AK497" i="1"/>
  <c r="AL497" i="1"/>
  <c r="BX497" i="1"/>
  <c r="BY497" i="1"/>
  <c r="BZ497" i="1"/>
  <c r="CB497" i="1"/>
  <c r="CC497" i="1"/>
  <c r="CG497" i="1"/>
  <c r="CI497" i="1"/>
  <c r="CJ497" i="1"/>
  <c r="CK497" i="1"/>
  <c r="CL497" i="1"/>
  <c r="CM497" i="1"/>
  <c r="B527" i="1"/>
  <c r="B289" i="1" s="1"/>
  <c r="C527" i="1"/>
  <c r="C289" i="1" s="1"/>
  <c r="D527" i="1"/>
  <c r="D289" i="1" s="1"/>
  <c r="F527" i="1"/>
  <c r="F289" i="1" s="1"/>
  <c r="G527" i="1"/>
  <c r="G289" i="1" s="1"/>
  <c r="D560" i="1"/>
  <c r="E562" i="1"/>
  <c r="Z562" i="1"/>
  <c r="AA562" i="1"/>
  <c r="AB562" i="1"/>
  <c r="AC562" i="1"/>
  <c r="AD562" i="1"/>
  <c r="AE562" i="1"/>
  <c r="AF562" i="1"/>
  <c r="AG562" i="1"/>
  <c r="AH562" i="1"/>
  <c r="AI562" i="1"/>
  <c r="AJ562" i="1"/>
  <c r="AK562" i="1"/>
  <c r="AL562" i="1"/>
  <c r="AM562" i="1"/>
  <c r="AN562" i="1"/>
  <c r="BE562" i="1"/>
  <c r="BF562" i="1"/>
  <c r="BG562" i="1"/>
  <c r="BH562" i="1"/>
  <c r="BI562" i="1"/>
  <c r="BJ562" i="1"/>
  <c r="BK562" i="1"/>
  <c r="BL562" i="1"/>
  <c r="BM562" i="1"/>
  <c r="BN562" i="1"/>
  <c r="BO562" i="1"/>
  <c r="BP562" i="1"/>
  <c r="BQ562" i="1"/>
  <c r="BR562" i="1"/>
  <c r="BS562" i="1"/>
  <c r="BT562" i="1"/>
  <c r="BU562" i="1"/>
  <c r="BV562" i="1"/>
  <c r="BW562" i="1"/>
  <c r="BX562" i="1"/>
  <c r="BY562" i="1"/>
  <c r="BZ562" i="1"/>
  <c r="CA562" i="1"/>
  <c r="CB562" i="1"/>
  <c r="CC562" i="1"/>
  <c r="CD562" i="1"/>
  <c r="CE562" i="1"/>
  <c r="CF562" i="1"/>
  <c r="CG562" i="1"/>
  <c r="CH562" i="1"/>
  <c r="CI562" i="1"/>
  <c r="CJ562" i="1"/>
  <c r="CK562" i="1"/>
  <c r="CL562" i="1"/>
  <c r="CM562" i="1"/>
  <c r="CN562" i="1"/>
  <c r="CO562" i="1"/>
  <c r="CP562" i="1"/>
  <c r="CQ562" i="1"/>
  <c r="CR562" i="1"/>
  <c r="CS562" i="1"/>
  <c r="CT562" i="1"/>
  <c r="CU562" i="1"/>
  <c r="CV562" i="1"/>
  <c r="CW562" i="1"/>
  <c r="CX562" i="1"/>
  <c r="CY562" i="1"/>
  <c r="CZ562" i="1"/>
  <c r="DA562" i="1"/>
  <c r="DB562" i="1"/>
  <c r="DC562" i="1"/>
  <c r="DD562" i="1"/>
  <c r="DE562" i="1"/>
  <c r="DF562" i="1"/>
  <c r="DG562" i="1"/>
  <c r="DH562" i="1"/>
  <c r="DI562" i="1"/>
  <c r="DJ562" i="1"/>
  <c r="DK562" i="1"/>
  <c r="DL562" i="1"/>
  <c r="DM562" i="1"/>
  <c r="DN562" i="1"/>
  <c r="DO562" i="1"/>
  <c r="DP562" i="1"/>
  <c r="DQ562" i="1"/>
  <c r="DR562" i="1"/>
  <c r="DS562" i="1"/>
  <c r="DT562" i="1"/>
  <c r="DU562" i="1"/>
  <c r="DV562" i="1"/>
  <c r="DW562" i="1"/>
  <c r="DX562" i="1"/>
  <c r="DY562" i="1"/>
  <c r="DZ562" i="1"/>
  <c r="EA562" i="1"/>
  <c r="EB562" i="1"/>
  <c r="EC562" i="1"/>
  <c r="ED562" i="1"/>
  <c r="EE562" i="1"/>
  <c r="EF562" i="1"/>
  <c r="EG562" i="1"/>
  <c r="EH562" i="1"/>
  <c r="EI562" i="1"/>
  <c r="EJ562" i="1"/>
  <c r="EK562" i="1"/>
  <c r="EL562" i="1"/>
  <c r="EM562" i="1"/>
  <c r="EN562" i="1"/>
  <c r="EO562" i="1"/>
  <c r="EP562" i="1"/>
  <c r="EQ562" i="1"/>
  <c r="ER562" i="1"/>
  <c r="ES562" i="1"/>
  <c r="ET562" i="1"/>
  <c r="EU562" i="1"/>
  <c r="EV562" i="1"/>
  <c r="EW562" i="1"/>
  <c r="EX562" i="1"/>
  <c r="EY562" i="1"/>
  <c r="EZ562" i="1"/>
  <c r="FA562" i="1"/>
  <c r="FB562" i="1"/>
  <c r="FC562" i="1"/>
  <c r="FD562" i="1"/>
  <c r="FE562" i="1"/>
  <c r="FF562" i="1"/>
  <c r="FG562" i="1"/>
  <c r="FH562" i="1"/>
  <c r="FI562" i="1"/>
  <c r="FJ562" i="1"/>
  <c r="FK562" i="1"/>
  <c r="FL562" i="1"/>
  <c r="FM562" i="1"/>
  <c r="FN562" i="1"/>
  <c r="FO562" i="1"/>
  <c r="FP562" i="1"/>
  <c r="FQ562" i="1"/>
  <c r="FR562" i="1"/>
  <c r="FS562" i="1"/>
  <c r="FT562" i="1"/>
  <c r="FU562" i="1"/>
  <c r="FV562" i="1"/>
  <c r="FW562" i="1"/>
  <c r="FX562" i="1"/>
  <c r="FY562" i="1"/>
  <c r="FZ562" i="1"/>
  <c r="GA562" i="1"/>
  <c r="GB562" i="1"/>
  <c r="GC562" i="1"/>
  <c r="GD562" i="1"/>
  <c r="GE562" i="1"/>
  <c r="GF562" i="1"/>
  <c r="GG562" i="1"/>
  <c r="GH562" i="1"/>
  <c r="GI562" i="1"/>
  <c r="GJ562" i="1"/>
  <c r="GK562" i="1"/>
  <c r="GL562" i="1"/>
  <c r="GM562" i="1"/>
  <c r="GN562" i="1"/>
  <c r="GO562" i="1"/>
  <c r="GP562" i="1"/>
  <c r="GQ562" i="1"/>
  <c r="GR562" i="1"/>
  <c r="GS562" i="1"/>
  <c r="GT562" i="1"/>
  <c r="GU562" i="1"/>
  <c r="GV562" i="1"/>
  <c r="GW562" i="1"/>
  <c r="GX562" i="1"/>
  <c r="D564" i="1"/>
  <c r="E566" i="1"/>
  <c r="Z566" i="1"/>
  <c r="AA566" i="1"/>
  <c r="AM566" i="1"/>
  <c r="AN566" i="1"/>
  <c r="BE566" i="1"/>
  <c r="BF566" i="1"/>
  <c r="BG566" i="1"/>
  <c r="BH566" i="1"/>
  <c r="BI566" i="1"/>
  <c r="BJ566" i="1"/>
  <c r="BK566" i="1"/>
  <c r="BL566" i="1"/>
  <c r="BM566" i="1"/>
  <c r="BN566" i="1"/>
  <c r="BO566" i="1"/>
  <c r="BP566" i="1"/>
  <c r="BQ566" i="1"/>
  <c r="BR566" i="1"/>
  <c r="BS566" i="1"/>
  <c r="BT566" i="1"/>
  <c r="BU566" i="1"/>
  <c r="BV566" i="1"/>
  <c r="BW566" i="1"/>
  <c r="CN566" i="1"/>
  <c r="CO566" i="1"/>
  <c r="CP566" i="1"/>
  <c r="CQ566" i="1"/>
  <c r="CR566" i="1"/>
  <c r="CS566" i="1"/>
  <c r="CT566" i="1"/>
  <c r="CU566" i="1"/>
  <c r="CV566" i="1"/>
  <c r="CW566" i="1"/>
  <c r="CX566" i="1"/>
  <c r="CY566" i="1"/>
  <c r="CZ566" i="1"/>
  <c r="DA566" i="1"/>
  <c r="DB566" i="1"/>
  <c r="DC566" i="1"/>
  <c r="DD566" i="1"/>
  <c r="DE566" i="1"/>
  <c r="DF566" i="1"/>
  <c r="DG566" i="1"/>
  <c r="DH566" i="1"/>
  <c r="DI566" i="1"/>
  <c r="DJ566" i="1"/>
  <c r="DK566" i="1"/>
  <c r="DL566" i="1"/>
  <c r="DM566" i="1"/>
  <c r="DN566" i="1"/>
  <c r="DO566" i="1"/>
  <c r="DP566" i="1"/>
  <c r="DQ566" i="1"/>
  <c r="DR566" i="1"/>
  <c r="DS566" i="1"/>
  <c r="DT566" i="1"/>
  <c r="DU566" i="1"/>
  <c r="DV566" i="1"/>
  <c r="DW566" i="1"/>
  <c r="DX566" i="1"/>
  <c r="DY566" i="1"/>
  <c r="DZ566" i="1"/>
  <c r="EA566" i="1"/>
  <c r="EB566" i="1"/>
  <c r="EC566" i="1"/>
  <c r="ED566" i="1"/>
  <c r="EE566" i="1"/>
  <c r="EF566" i="1"/>
  <c r="EG566" i="1"/>
  <c r="EH566" i="1"/>
  <c r="EI566" i="1"/>
  <c r="EJ566" i="1"/>
  <c r="EK566" i="1"/>
  <c r="EL566" i="1"/>
  <c r="EM566" i="1"/>
  <c r="EN566" i="1"/>
  <c r="EO566" i="1"/>
  <c r="EP566" i="1"/>
  <c r="EQ566" i="1"/>
  <c r="ER566" i="1"/>
  <c r="ES566" i="1"/>
  <c r="ET566" i="1"/>
  <c r="EU566" i="1"/>
  <c r="EV566" i="1"/>
  <c r="EW566" i="1"/>
  <c r="EX566" i="1"/>
  <c r="EY566" i="1"/>
  <c r="EZ566" i="1"/>
  <c r="FA566" i="1"/>
  <c r="FB566" i="1"/>
  <c r="FC566" i="1"/>
  <c r="FD566" i="1"/>
  <c r="FE566" i="1"/>
  <c r="FF566" i="1"/>
  <c r="FG566" i="1"/>
  <c r="FH566" i="1"/>
  <c r="FI566" i="1"/>
  <c r="FJ566" i="1"/>
  <c r="FK566" i="1"/>
  <c r="FL566" i="1"/>
  <c r="FM566" i="1"/>
  <c r="FN566" i="1"/>
  <c r="FO566" i="1"/>
  <c r="FP566" i="1"/>
  <c r="FQ566" i="1"/>
  <c r="FR566" i="1"/>
  <c r="FS566" i="1"/>
  <c r="FT566" i="1"/>
  <c r="FU566" i="1"/>
  <c r="FV566" i="1"/>
  <c r="FW566" i="1"/>
  <c r="FX566" i="1"/>
  <c r="FY566" i="1"/>
  <c r="FZ566" i="1"/>
  <c r="GA566" i="1"/>
  <c r="GB566" i="1"/>
  <c r="GC566" i="1"/>
  <c r="GD566" i="1"/>
  <c r="GE566" i="1"/>
  <c r="GF566" i="1"/>
  <c r="GG566" i="1"/>
  <c r="GH566" i="1"/>
  <c r="GI566" i="1"/>
  <c r="GJ566" i="1"/>
  <c r="GK566" i="1"/>
  <c r="GL566" i="1"/>
  <c r="GM566" i="1"/>
  <c r="GN566" i="1"/>
  <c r="GO566" i="1"/>
  <c r="GP566" i="1"/>
  <c r="GQ566" i="1"/>
  <c r="GR566" i="1"/>
  <c r="GS566" i="1"/>
  <c r="GT566" i="1"/>
  <c r="GU566" i="1"/>
  <c r="GV566" i="1"/>
  <c r="GW566" i="1"/>
  <c r="GX566" i="1"/>
  <c r="C568" i="1"/>
  <c r="D568" i="1"/>
  <c r="AC568" i="1"/>
  <c r="AE568" i="1"/>
  <c r="AF568" i="1"/>
  <c r="S568" i="1" s="1"/>
  <c r="AG568" i="1"/>
  <c r="AH568" i="1"/>
  <c r="AI568" i="1"/>
  <c r="AJ568" i="1"/>
  <c r="CQ568" i="1"/>
  <c r="CR568" i="1"/>
  <c r="CS568" i="1"/>
  <c r="CT568" i="1"/>
  <c r="CU568" i="1"/>
  <c r="T568" i="1" s="1"/>
  <c r="CV568" i="1"/>
  <c r="U568" i="1" s="1"/>
  <c r="CW568" i="1"/>
  <c r="V568" i="1" s="1"/>
  <c r="CX568" i="1"/>
  <c r="W568" i="1" s="1"/>
  <c r="CY568" i="1"/>
  <c r="X568" i="1" s="1"/>
  <c r="CZ568" i="1"/>
  <c r="Y568" i="1" s="1"/>
  <c r="FR568" i="1"/>
  <c r="GL568" i="1"/>
  <c r="GO568" i="1"/>
  <c r="GP568" i="1"/>
  <c r="GV568" i="1"/>
  <c r="HC568" i="1"/>
  <c r="GX568" i="1" s="1"/>
  <c r="C569" i="1"/>
  <c r="D569" i="1"/>
  <c r="AC569" i="1"/>
  <c r="AE569" i="1"/>
  <c r="AF569" i="1"/>
  <c r="S569" i="1" s="1"/>
  <c r="AG569" i="1"/>
  <c r="AH569" i="1"/>
  <c r="AI569" i="1"/>
  <c r="AJ569" i="1"/>
  <c r="CQ569" i="1"/>
  <c r="CR569" i="1"/>
  <c r="CS569" i="1"/>
  <c r="CT569" i="1"/>
  <c r="CU569" i="1"/>
  <c r="T569" i="1" s="1"/>
  <c r="CV569" i="1"/>
  <c r="U569" i="1" s="1"/>
  <c r="CW569" i="1"/>
  <c r="V569" i="1" s="1"/>
  <c r="CX569" i="1"/>
  <c r="W569" i="1" s="1"/>
  <c r="CY569" i="1"/>
  <c r="X569" i="1" s="1"/>
  <c r="CZ569" i="1"/>
  <c r="Y569" i="1" s="1"/>
  <c r="FR569" i="1"/>
  <c r="GL569" i="1"/>
  <c r="GO569" i="1"/>
  <c r="GP569" i="1"/>
  <c r="GV569" i="1"/>
  <c r="HC569" i="1"/>
  <c r="GX569" i="1" s="1"/>
  <c r="C570" i="1"/>
  <c r="D570" i="1"/>
  <c r="AC570" i="1"/>
  <c r="AE570" i="1"/>
  <c r="AF570" i="1"/>
  <c r="S570" i="1" s="1"/>
  <c r="AG570" i="1"/>
  <c r="AH570" i="1"/>
  <c r="AI570" i="1"/>
  <c r="AJ570" i="1"/>
  <c r="CQ570" i="1"/>
  <c r="CR570" i="1"/>
  <c r="CS570" i="1"/>
  <c r="CT570" i="1"/>
  <c r="CU570" i="1"/>
  <c r="T570" i="1" s="1"/>
  <c r="CV570" i="1"/>
  <c r="U570" i="1" s="1"/>
  <c r="CW570" i="1"/>
  <c r="V570" i="1" s="1"/>
  <c r="CX570" i="1"/>
  <c r="W570" i="1" s="1"/>
  <c r="CY570" i="1"/>
  <c r="X570" i="1" s="1"/>
  <c r="CZ570" i="1"/>
  <c r="Y570" i="1" s="1"/>
  <c r="FR570" i="1"/>
  <c r="GL570" i="1"/>
  <c r="GO570" i="1"/>
  <c r="GP570" i="1"/>
  <c r="GV570" i="1"/>
  <c r="HC570" i="1"/>
  <c r="GX570" i="1" s="1"/>
  <c r="C571" i="1"/>
  <c r="D571" i="1"/>
  <c r="AC571" i="1"/>
  <c r="AE571" i="1"/>
  <c r="AF571" i="1"/>
  <c r="S571" i="1" s="1"/>
  <c r="AG571" i="1"/>
  <c r="AH571" i="1"/>
  <c r="AI571" i="1"/>
  <c r="AJ571" i="1"/>
  <c r="CQ571" i="1"/>
  <c r="CR571" i="1"/>
  <c r="CS571" i="1"/>
  <c r="CT571" i="1"/>
  <c r="CU571" i="1"/>
  <c r="T571" i="1" s="1"/>
  <c r="CV571" i="1"/>
  <c r="U571" i="1" s="1"/>
  <c r="CW571" i="1"/>
  <c r="V571" i="1" s="1"/>
  <c r="CX571" i="1"/>
  <c r="W571" i="1" s="1"/>
  <c r="CY571" i="1"/>
  <c r="X571" i="1" s="1"/>
  <c r="CZ571" i="1"/>
  <c r="Y571" i="1" s="1"/>
  <c r="FR571" i="1"/>
  <c r="GL571" i="1"/>
  <c r="GO571" i="1"/>
  <c r="GP571" i="1"/>
  <c r="GV571" i="1"/>
  <c r="HC571" i="1"/>
  <c r="GX571" i="1" s="1"/>
  <c r="C572" i="1"/>
  <c r="D572" i="1"/>
  <c r="AC572" i="1"/>
  <c r="AE572" i="1"/>
  <c r="AF572" i="1"/>
  <c r="S572" i="1" s="1"/>
  <c r="AG572" i="1"/>
  <c r="AH572" i="1"/>
  <c r="AI572" i="1"/>
  <c r="AJ572" i="1"/>
  <c r="CQ572" i="1"/>
  <c r="CR572" i="1"/>
  <c r="CS572" i="1"/>
  <c r="CT572" i="1"/>
  <c r="CU572" i="1"/>
  <c r="T572" i="1" s="1"/>
  <c r="CV572" i="1"/>
  <c r="U572" i="1" s="1"/>
  <c r="CW572" i="1"/>
  <c r="V572" i="1" s="1"/>
  <c r="CX572" i="1"/>
  <c r="W572" i="1" s="1"/>
  <c r="CY572" i="1"/>
  <c r="X572" i="1" s="1"/>
  <c r="CZ572" i="1"/>
  <c r="Y572" i="1" s="1"/>
  <c r="FR572" i="1"/>
  <c r="GL572" i="1"/>
  <c r="GO572" i="1"/>
  <c r="GP572" i="1"/>
  <c r="GV572" i="1"/>
  <c r="HC572" i="1"/>
  <c r="GX572" i="1" s="1"/>
  <c r="C573" i="1"/>
  <c r="D573" i="1"/>
  <c r="AC573" i="1"/>
  <c r="AE573" i="1"/>
  <c r="AF573" i="1"/>
  <c r="S573" i="1" s="1"/>
  <c r="AG573" i="1"/>
  <c r="AH573" i="1"/>
  <c r="AI573" i="1"/>
  <c r="AJ573" i="1"/>
  <c r="CQ573" i="1"/>
  <c r="CR573" i="1"/>
  <c r="CS573" i="1"/>
  <c r="CT573" i="1"/>
  <c r="CU573" i="1"/>
  <c r="T573" i="1" s="1"/>
  <c r="CV573" i="1"/>
  <c r="U573" i="1" s="1"/>
  <c r="CW573" i="1"/>
  <c r="V573" i="1" s="1"/>
  <c r="CX573" i="1"/>
  <c r="W573" i="1" s="1"/>
  <c r="CY573" i="1"/>
  <c r="X573" i="1" s="1"/>
  <c r="CZ573" i="1"/>
  <c r="Y573" i="1" s="1"/>
  <c r="FR573" i="1"/>
  <c r="GL573" i="1"/>
  <c r="GN573" i="1"/>
  <c r="GP573" i="1"/>
  <c r="GV573" i="1"/>
  <c r="HC573" i="1"/>
  <c r="GX573" i="1" s="1"/>
  <c r="C574" i="1"/>
  <c r="D574" i="1"/>
  <c r="AC574" i="1"/>
  <c r="AE574" i="1"/>
  <c r="AF574" i="1"/>
  <c r="S574" i="1" s="1"/>
  <c r="AG574" i="1"/>
  <c r="AH574" i="1"/>
  <c r="AI574" i="1"/>
  <c r="AJ574" i="1"/>
  <c r="CQ574" i="1"/>
  <c r="CR574" i="1"/>
  <c r="CS574" i="1"/>
  <c r="CT574" i="1"/>
  <c r="CU574" i="1"/>
  <c r="T574" i="1" s="1"/>
  <c r="CV574" i="1"/>
  <c r="U574" i="1" s="1"/>
  <c r="CW574" i="1"/>
  <c r="V574" i="1" s="1"/>
  <c r="CX574" i="1"/>
  <c r="W574" i="1" s="1"/>
  <c r="CY574" i="1"/>
  <c r="X574" i="1" s="1"/>
  <c r="CZ574" i="1"/>
  <c r="Y574" i="1" s="1"/>
  <c r="FR574" i="1"/>
  <c r="GL574" i="1"/>
  <c r="GN574" i="1"/>
  <c r="GP574" i="1"/>
  <c r="GV574" i="1"/>
  <c r="HC574" i="1"/>
  <c r="GX574" i="1" s="1"/>
  <c r="C575" i="1"/>
  <c r="D575" i="1"/>
  <c r="AC575" i="1"/>
  <c r="AE575" i="1"/>
  <c r="AF575" i="1"/>
  <c r="S575" i="1" s="1"/>
  <c r="AG575" i="1"/>
  <c r="AH575" i="1"/>
  <c r="AI575" i="1"/>
  <c r="AJ575" i="1"/>
  <c r="CQ575" i="1"/>
  <c r="CR575" i="1"/>
  <c r="CS575" i="1"/>
  <c r="CT575" i="1"/>
  <c r="CU575" i="1"/>
  <c r="T575" i="1" s="1"/>
  <c r="CV575" i="1"/>
  <c r="U575" i="1" s="1"/>
  <c r="CW575" i="1"/>
  <c r="V575" i="1" s="1"/>
  <c r="CX575" i="1"/>
  <c r="W575" i="1" s="1"/>
  <c r="CY575" i="1"/>
  <c r="X575" i="1" s="1"/>
  <c r="CZ575" i="1"/>
  <c r="Y575" i="1" s="1"/>
  <c r="FR575" i="1"/>
  <c r="GL575" i="1"/>
  <c r="GN575" i="1"/>
  <c r="GP575" i="1"/>
  <c r="GV575" i="1"/>
  <c r="HC575" i="1"/>
  <c r="GX575" i="1" s="1"/>
  <c r="C576" i="1"/>
  <c r="D576" i="1"/>
  <c r="AC576" i="1"/>
  <c r="AE576" i="1"/>
  <c r="AF576" i="1"/>
  <c r="S576" i="1" s="1"/>
  <c r="AG576" i="1"/>
  <c r="AH576" i="1"/>
  <c r="AI576" i="1"/>
  <c r="AJ576" i="1"/>
  <c r="CQ576" i="1"/>
  <c r="CR576" i="1"/>
  <c r="CS576" i="1"/>
  <c r="CT576" i="1"/>
  <c r="CU576" i="1"/>
  <c r="T576" i="1" s="1"/>
  <c r="CV576" i="1"/>
  <c r="U576" i="1" s="1"/>
  <c r="CW576" i="1"/>
  <c r="V576" i="1" s="1"/>
  <c r="CX576" i="1"/>
  <c r="W576" i="1" s="1"/>
  <c r="CY576" i="1"/>
  <c r="X576" i="1" s="1"/>
  <c r="CZ576" i="1"/>
  <c r="Y576" i="1" s="1"/>
  <c r="FR576" i="1"/>
  <c r="GL576" i="1"/>
  <c r="GN576" i="1"/>
  <c r="GP576" i="1"/>
  <c r="GV576" i="1"/>
  <c r="HC576" i="1"/>
  <c r="GX576" i="1" s="1"/>
  <c r="C577" i="1"/>
  <c r="D577" i="1"/>
  <c r="AC577" i="1"/>
  <c r="AE577" i="1"/>
  <c r="AF577" i="1"/>
  <c r="S577" i="1" s="1"/>
  <c r="AG577" i="1"/>
  <c r="AH577" i="1"/>
  <c r="AI577" i="1"/>
  <c r="AJ577" i="1"/>
  <c r="CQ577" i="1"/>
  <c r="CR577" i="1"/>
  <c r="CS577" i="1"/>
  <c r="CT577" i="1"/>
  <c r="CU577" i="1"/>
  <c r="T577" i="1" s="1"/>
  <c r="CV577" i="1"/>
  <c r="U577" i="1" s="1"/>
  <c r="CW577" i="1"/>
  <c r="V577" i="1" s="1"/>
  <c r="CX577" i="1"/>
  <c r="W577" i="1" s="1"/>
  <c r="CY577" i="1"/>
  <c r="X577" i="1" s="1"/>
  <c r="CZ577" i="1"/>
  <c r="Y577" i="1" s="1"/>
  <c r="FR577" i="1"/>
  <c r="GL577" i="1"/>
  <c r="GN577" i="1"/>
  <c r="GP577" i="1"/>
  <c r="GV577" i="1"/>
  <c r="HC577" i="1"/>
  <c r="GX577" i="1" s="1"/>
  <c r="C578" i="1"/>
  <c r="D578" i="1"/>
  <c r="I578" i="1"/>
  <c r="CX148" i="3" s="1"/>
  <c r="K578" i="1"/>
  <c r="AC578" i="1"/>
  <c r="AE578" i="1"/>
  <c r="AF578" i="1"/>
  <c r="S578" i="1" s="1"/>
  <c r="AG578" i="1"/>
  <c r="AH578" i="1"/>
  <c r="AI578" i="1"/>
  <c r="AJ578" i="1"/>
  <c r="CQ578" i="1"/>
  <c r="CR578" i="1"/>
  <c r="CS578" i="1"/>
  <c r="CT578" i="1"/>
  <c r="CU578" i="1"/>
  <c r="T578" i="1" s="1"/>
  <c r="CV578" i="1"/>
  <c r="U578" i="1" s="1"/>
  <c r="CW578" i="1"/>
  <c r="V578" i="1" s="1"/>
  <c r="CX578" i="1"/>
  <c r="W578" i="1" s="1"/>
  <c r="CY578" i="1"/>
  <c r="X578" i="1" s="1"/>
  <c r="CZ578" i="1"/>
  <c r="Y578" i="1" s="1"/>
  <c r="FR578" i="1"/>
  <c r="GL578" i="1"/>
  <c r="GN578" i="1"/>
  <c r="GP578" i="1"/>
  <c r="GV578" i="1"/>
  <c r="HC578" i="1"/>
  <c r="GX578" i="1" s="1"/>
  <c r="C579" i="1"/>
  <c r="D579" i="1"/>
  <c r="I579" i="1"/>
  <c r="CX149" i="3" s="1"/>
  <c r="K579" i="1"/>
  <c r="AC579" i="1"/>
  <c r="AE579" i="1"/>
  <c r="AF579" i="1"/>
  <c r="S579" i="1" s="1"/>
  <c r="AG579" i="1"/>
  <c r="AH579" i="1"/>
  <c r="AI579" i="1"/>
  <c r="AJ579" i="1"/>
  <c r="CQ579" i="1"/>
  <c r="CR579" i="1"/>
  <c r="CS579" i="1"/>
  <c r="CT579" i="1"/>
  <c r="CU579" i="1"/>
  <c r="T579" i="1" s="1"/>
  <c r="CV579" i="1"/>
  <c r="U579" i="1" s="1"/>
  <c r="CW579" i="1"/>
  <c r="V579" i="1" s="1"/>
  <c r="CX579" i="1"/>
  <c r="W579" i="1" s="1"/>
  <c r="CY579" i="1"/>
  <c r="X579" i="1" s="1"/>
  <c r="CZ579" i="1"/>
  <c r="Y579" i="1" s="1"/>
  <c r="FR579" i="1"/>
  <c r="GL579" i="1"/>
  <c r="GN579" i="1"/>
  <c r="GP579" i="1"/>
  <c r="GV579" i="1"/>
  <c r="HC579" i="1"/>
  <c r="GX579" i="1" s="1"/>
  <c r="C580" i="1"/>
  <c r="D580" i="1"/>
  <c r="I580" i="1"/>
  <c r="CX150" i="3" s="1"/>
  <c r="K580" i="1"/>
  <c r="AC580" i="1"/>
  <c r="AE580" i="1"/>
  <c r="AF580" i="1"/>
  <c r="S580" i="1" s="1"/>
  <c r="AG580" i="1"/>
  <c r="AH580" i="1"/>
  <c r="AI580" i="1"/>
  <c r="AJ580" i="1"/>
  <c r="CQ580" i="1"/>
  <c r="CR580" i="1"/>
  <c r="CS580" i="1"/>
  <c r="CT580" i="1"/>
  <c r="CU580" i="1"/>
  <c r="T580" i="1" s="1"/>
  <c r="CV580" i="1"/>
  <c r="U580" i="1" s="1"/>
  <c r="CW580" i="1"/>
  <c r="V580" i="1" s="1"/>
  <c r="CX580" i="1"/>
  <c r="W580" i="1" s="1"/>
  <c r="CY580" i="1"/>
  <c r="X580" i="1" s="1"/>
  <c r="CZ580" i="1"/>
  <c r="Y580" i="1" s="1"/>
  <c r="FR580" i="1"/>
  <c r="GL580" i="1"/>
  <c r="GN580" i="1"/>
  <c r="GP580" i="1"/>
  <c r="GV580" i="1"/>
  <c r="HC580" i="1"/>
  <c r="GX580" i="1" s="1"/>
  <c r="C581" i="1"/>
  <c r="D581" i="1"/>
  <c r="I581" i="1"/>
  <c r="CX151" i="3" s="1"/>
  <c r="K581" i="1"/>
  <c r="AC581" i="1"/>
  <c r="AE581" i="1"/>
  <c r="AF581" i="1"/>
  <c r="S581" i="1" s="1"/>
  <c r="AG581" i="1"/>
  <c r="AH581" i="1"/>
  <c r="AI581" i="1"/>
  <c r="AJ581" i="1"/>
  <c r="CQ581" i="1"/>
  <c r="CR581" i="1"/>
  <c r="CS581" i="1"/>
  <c r="CT581" i="1"/>
  <c r="CU581" i="1"/>
  <c r="T581" i="1" s="1"/>
  <c r="CV581" i="1"/>
  <c r="U581" i="1" s="1"/>
  <c r="CW581" i="1"/>
  <c r="V581" i="1" s="1"/>
  <c r="CX581" i="1"/>
  <c r="W581" i="1" s="1"/>
  <c r="CY581" i="1"/>
  <c r="X581" i="1" s="1"/>
  <c r="CZ581" i="1"/>
  <c r="Y581" i="1" s="1"/>
  <c r="FR581" i="1"/>
  <c r="GL581" i="1"/>
  <c r="GN581" i="1"/>
  <c r="GP581" i="1"/>
  <c r="GV581" i="1"/>
  <c r="HC581" i="1"/>
  <c r="GX581" i="1" s="1"/>
  <c r="B583" i="1"/>
  <c r="B566" i="1" s="1"/>
  <c r="C583" i="1"/>
  <c r="C566" i="1" s="1"/>
  <c r="D583" i="1"/>
  <c r="D566" i="1" s="1"/>
  <c r="F583" i="1"/>
  <c r="F566" i="1" s="1"/>
  <c r="G583" i="1"/>
  <c r="G566" i="1" s="1"/>
  <c r="AF583" i="1"/>
  <c r="AG583" i="1"/>
  <c r="AH583" i="1"/>
  <c r="AI583" i="1"/>
  <c r="AJ583" i="1"/>
  <c r="AK583" i="1"/>
  <c r="AL583" i="1"/>
  <c r="BX583" i="1"/>
  <c r="BY583" i="1"/>
  <c r="BZ583" i="1"/>
  <c r="CD583" i="1"/>
  <c r="CG583" i="1"/>
  <c r="CI583" i="1"/>
  <c r="CJ583" i="1"/>
  <c r="CK583" i="1"/>
  <c r="CL583" i="1"/>
  <c r="CM583" i="1"/>
  <c r="D613" i="1"/>
  <c r="E615" i="1"/>
  <c r="Z615" i="1"/>
  <c r="AA615" i="1"/>
  <c r="AM615" i="1"/>
  <c r="AN615" i="1"/>
  <c r="BE615" i="1"/>
  <c r="BF615" i="1"/>
  <c r="BG615" i="1"/>
  <c r="BH615" i="1"/>
  <c r="BI615" i="1"/>
  <c r="BJ615" i="1"/>
  <c r="BK615" i="1"/>
  <c r="BL615" i="1"/>
  <c r="BM615" i="1"/>
  <c r="BN615" i="1"/>
  <c r="BO615" i="1"/>
  <c r="BP615" i="1"/>
  <c r="BQ615" i="1"/>
  <c r="BR615" i="1"/>
  <c r="BS615" i="1"/>
  <c r="BT615" i="1"/>
  <c r="BU615" i="1"/>
  <c r="BV615" i="1"/>
  <c r="BW615" i="1"/>
  <c r="CN615" i="1"/>
  <c r="CO615" i="1"/>
  <c r="CP615" i="1"/>
  <c r="CQ615" i="1"/>
  <c r="CR615" i="1"/>
  <c r="CS615" i="1"/>
  <c r="CT615" i="1"/>
  <c r="CU615" i="1"/>
  <c r="CV615" i="1"/>
  <c r="CW615" i="1"/>
  <c r="CX615" i="1"/>
  <c r="CY615" i="1"/>
  <c r="CZ615" i="1"/>
  <c r="DA615" i="1"/>
  <c r="DB615" i="1"/>
  <c r="DC615" i="1"/>
  <c r="DD615" i="1"/>
  <c r="DE615" i="1"/>
  <c r="DF615" i="1"/>
  <c r="DG615" i="1"/>
  <c r="DH615" i="1"/>
  <c r="DI615" i="1"/>
  <c r="DJ615" i="1"/>
  <c r="DK615" i="1"/>
  <c r="DL615" i="1"/>
  <c r="DM615" i="1"/>
  <c r="DN615" i="1"/>
  <c r="DO615" i="1"/>
  <c r="DP615" i="1"/>
  <c r="DQ615" i="1"/>
  <c r="DR615" i="1"/>
  <c r="DS615" i="1"/>
  <c r="DT615" i="1"/>
  <c r="DU615" i="1"/>
  <c r="DV615" i="1"/>
  <c r="DW615" i="1"/>
  <c r="DX615" i="1"/>
  <c r="DY615" i="1"/>
  <c r="DZ615" i="1"/>
  <c r="EA615" i="1"/>
  <c r="EB615" i="1"/>
  <c r="EC615" i="1"/>
  <c r="ED615" i="1"/>
  <c r="EE615" i="1"/>
  <c r="EF615" i="1"/>
  <c r="EG615" i="1"/>
  <c r="EH615" i="1"/>
  <c r="EI615" i="1"/>
  <c r="EJ615" i="1"/>
  <c r="EK615" i="1"/>
  <c r="EL615" i="1"/>
  <c r="EM615" i="1"/>
  <c r="EN615" i="1"/>
  <c r="EO615" i="1"/>
  <c r="EP615" i="1"/>
  <c r="EQ615" i="1"/>
  <c r="ER615" i="1"/>
  <c r="ES615" i="1"/>
  <c r="ET615" i="1"/>
  <c r="EU615" i="1"/>
  <c r="EV615" i="1"/>
  <c r="EW615" i="1"/>
  <c r="EX615" i="1"/>
  <c r="EY615" i="1"/>
  <c r="EZ615" i="1"/>
  <c r="FA615" i="1"/>
  <c r="FB615" i="1"/>
  <c r="FC615" i="1"/>
  <c r="FD615" i="1"/>
  <c r="FE615" i="1"/>
  <c r="FF615" i="1"/>
  <c r="FG615" i="1"/>
  <c r="FH615" i="1"/>
  <c r="FI615" i="1"/>
  <c r="FJ615" i="1"/>
  <c r="FK615" i="1"/>
  <c r="FL615" i="1"/>
  <c r="FM615" i="1"/>
  <c r="FN615" i="1"/>
  <c r="FO615" i="1"/>
  <c r="FP615" i="1"/>
  <c r="FQ615" i="1"/>
  <c r="FR615" i="1"/>
  <c r="FS615" i="1"/>
  <c r="FT615" i="1"/>
  <c r="FU615" i="1"/>
  <c r="FV615" i="1"/>
  <c r="FW615" i="1"/>
  <c r="FX615" i="1"/>
  <c r="FY615" i="1"/>
  <c r="FZ615" i="1"/>
  <c r="GA615" i="1"/>
  <c r="GB615" i="1"/>
  <c r="GC615" i="1"/>
  <c r="GD615" i="1"/>
  <c r="GE615" i="1"/>
  <c r="GF615" i="1"/>
  <c r="GG615" i="1"/>
  <c r="GH615" i="1"/>
  <c r="GI615" i="1"/>
  <c r="GJ615" i="1"/>
  <c r="GK615" i="1"/>
  <c r="GL615" i="1"/>
  <c r="GM615" i="1"/>
  <c r="GN615" i="1"/>
  <c r="GO615" i="1"/>
  <c r="GP615" i="1"/>
  <c r="GQ615" i="1"/>
  <c r="GR615" i="1"/>
  <c r="GS615" i="1"/>
  <c r="GT615" i="1"/>
  <c r="GU615" i="1"/>
  <c r="GV615" i="1"/>
  <c r="GW615" i="1"/>
  <c r="GX615" i="1"/>
  <c r="AC617" i="1"/>
  <c r="AE617" i="1"/>
  <c r="AF617" i="1"/>
  <c r="S617" i="1" s="1"/>
  <c r="AG617" i="1"/>
  <c r="AH617" i="1"/>
  <c r="AI617" i="1"/>
  <c r="AJ617" i="1"/>
  <c r="CQ617" i="1"/>
  <c r="CR617" i="1"/>
  <c r="CS617" i="1"/>
  <c r="CT617" i="1"/>
  <c r="CU617" i="1"/>
  <c r="T617" i="1" s="1"/>
  <c r="CV617" i="1"/>
  <c r="U617" i="1" s="1"/>
  <c r="CW617" i="1"/>
  <c r="V617" i="1" s="1"/>
  <c r="CX617" i="1"/>
  <c r="W617" i="1" s="1"/>
  <c r="CY617" i="1"/>
  <c r="X617" i="1" s="1"/>
  <c r="CZ617" i="1"/>
  <c r="Y617" i="1" s="1"/>
  <c r="FR617" i="1"/>
  <c r="GL617" i="1"/>
  <c r="GO617" i="1"/>
  <c r="GP617" i="1"/>
  <c r="GV617" i="1"/>
  <c r="HC617" i="1"/>
  <c r="GX617" i="1" s="1"/>
  <c r="C618" i="1"/>
  <c r="D618" i="1"/>
  <c r="AC618" i="1"/>
  <c r="AE618" i="1"/>
  <c r="AF618" i="1"/>
  <c r="S618" i="1" s="1"/>
  <c r="AG618" i="1"/>
  <c r="AH618" i="1"/>
  <c r="AI618" i="1"/>
  <c r="AJ618" i="1"/>
  <c r="CQ618" i="1"/>
  <c r="CR618" i="1"/>
  <c r="CS618" i="1"/>
  <c r="CT618" i="1"/>
  <c r="CU618" i="1"/>
  <c r="T618" i="1" s="1"/>
  <c r="CV618" i="1"/>
  <c r="U618" i="1" s="1"/>
  <c r="CW618" i="1"/>
  <c r="V618" i="1" s="1"/>
  <c r="CX618" i="1"/>
  <c r="W618" i="1" s="1"/>
  <c r="CY618" i="1"/>
  <c r="X618" i="1" s="1"/>
  <c r="CZ618" i="1"/>
  <c r="Y618" i="1" s="1"/>
  <c r="FR618" i="1"/>
  <c r="GL618" i="1"/>
  <c r="GO618" i="1"/>
  <c r="GP618" i="1"/>
  <c r="GV618" i="1"/>
  <c r="HC618" i="1"/>
  <c r="GX618" i="1" s="1"/>
  <c r="C619" i="1"/>
  <c r="D619" i="1"/>
  <c r="AC619" i="1"/>
  <c r="AE619" i="1"/>
  <c r="AF619" i="1"/>
  <c r="S619" i="1" s="1"/>
  <c r="AG619" i="1"/>
  <c r="AH619" i="1"/>
  <c r="AI619" i="1"/>
  <c r="AJ619" i="1"/>
  <c r="CQ619" i="1"/>
  <c r="CR619" i="1"/>
  <c r="CS619" i="1"/>
  <c r="CT619" i="1"/>
  <c r="CU619" i="1"/>
  <c r="T619" i="1" s="1"/>
  <c r="CV619" i="1"/>
  <c r="U619" i="1" s="1"/>
  <c r="CW619" i="1"/>
  <c r="V619" i="1" s="1"/>
  <c r="CX619" i="1"/>
  <c r="W619" i="1" s="1"/>
  <c r="CY619" i="1"/>
  <c r="X619" i="1" s="1"/>
  <c r="CZ619" i="1"/>
  <c r="Y619" i="1" s="1"/>
  <c r="FR619" i="1"/>
  <c r="GL619" i="1"/>
  <c r="GN619" i="1"/>
  <c r="GP619" i="1"/>
  <c r="GV619" i="1"/>
  <c r="HC619" i="1"/>
  <c r="GX619" i="1" s="1"/>
  <c r="C620" i="1"/>
  <c r="D620" i="1"/>
  <c r="AC620" i="1"/>
  <c r="AE620" i="1"/>
  <c r="AF620" i="1"/>
  <c r="S620" i="1" s="1"/>
  <c r="AG620" i="1"/>
  <c r="AH620" i="1"/>
  <c r="AI620" i="1"/>
  <c r="AJ620" i="1"/>
  <c r="CQ620" i="1"/>
  <c r="CR620" i="1"/>
  <c r="CS620" i="1"/>
  <c r="CT620" i="1"/>
  <c r="CU620" i="1"/>
  <c r="T620" i="1" s="1"/>
  <c r="CV620" i="1"/>
  <c r="U620" i="1" s="1"/>
  <c r="CW620" i="1"/>
  <c r="V620" i="1" s="1"/>
  <c r="CX620" i="1"/>
  <c r="W620" i="1" s="1"/>
  <c r="CY620" i="1"/>
  <c r="X620" i="1" s="1"/>
  <c r="CZ620" i="1"/>
  <c r="Y620" i="1" s="1"/>
  <c r="FR620" i="1"/>
  <c r="GL620" i="1"/>
  <c r="GN620" i="1"/>
  <c r="GP620" i="1"/>
  <c r="GV620" i="1"/>
  <c r="HC620" i="1"/>
  <c r="GX620" i="1" s="1"/>
  <c r="C621" i="1"/>
  <c r="D621" i="1"/>
  <c r="AC621" i="1"/>
  <c r="AE621" i="1"/>
  <c r="AF621" i="1"/>
  <c r="S621" i="1" s="1"/>
  <c r="AG621" i="1"/>
  <c r="AH621" i="1"/>
  <c r="AI621" i="1"/>
  <c r="AJ621" i="1"/>
  <c r="CQ621" i="1"/>
  <c r="CR621" i="1"/>
  <c r="CS621" i="1"/>
  <c r="CT621" i="1"/>
  <c r="CU621" i="1"/>
  <c r="T621" i="1" s="1"/>
  <c r="CV621" i="1"/>
  <c r="U621" i="1" s="1"/>
  <c r="CW621" i="1"/>
  <c r="V621" i="1" s="1"/>
  <c r="CX621" i="1"/>
  <c r="W621" i="1" s="1"/>
  <c r="CY621" i="1"/>
  <c r="X621" i="1" s="1"/>
  <c r="CZ621" i="1"/>
  <c r="Y621" i="1" s="1"/>
  <c r="FR621" i="1"/>
  <c r="GL621" i="1"/>
  <c r="GO621" i="1"/>
  <c r="GP621" i="1"/>
  <c r="GV621" i="1"/>
  <c r="HC621" i="1"/>
  <c r="GX621" i="1" s="1"/>
  <c r="C622" i="1"/>
  <c r="D622" i="1"/>
  <c r="AC622" i="1"/>
  <c r="AE622" i="1"/>
  <c r="AF622" i="1"/>
  <c r="S622" i="1" s="1"/>
  <c r="AG622" i="1"/>
  <c r="AH622" i="1"/>
  <c r="AI622" i="1"/>
  <c r="AJ622" i="1"/>
  <c r="CQ622" i="1"/>
  <c r="CR622" i="1"/>
  <c r="CS622" i="1"/>
  <c r="CT622" i="1"/>
  <c r="CU622" i="1"/>
  <c r="T622" i="1" s="1"/>
  <c r="CV622" i="1"/>
  <c r="U622" i="1" s="1"/>
  <c r="CW622" i="1"/>
  <c r="V622" i="1" s="1"/>
  <c r="CX622" i="1"/>
  <c r="W622" i="1" s="1"/>
  <c r="CY622" i="1"/>
  <c r="X622" i="1" s="1"/>
  <c r="CZ622" i="1"/>
  <c r="Y622" i="1" s="1"/>
  <c r="FR622" i="1"/>
  <c r="GL622" i="1"/>
  <c r="GO622" i="1"/>
  <c r="GP622" i="1"/>
  <c r="GV622" i="1"/>
  <c r="HC622" i="1"/>
  <c r="GX622" i="1" s="1"/>
  <c r="C623" i="1"/>
  <c r="D623" i="1"/>
  <c r="AC623" i="1"/>
  <c r="AE623" i="1"/>
  <c r="AF623" i="1"/>
  <c r="S623" i="1" s="1"/>
  <c r="AG623" i="1"/>
  <c r="AH623" i="1"/>
  <c r="AI623" i="1"/>
  <c r="AJ623" i="1"/>
  <c r="CQ623" i="1"/>
  <c r="CR623" i="1"/>
  <c r="CS623" i="1"/>
  <c r="CT623" i="1"/>
  <c r="CU623" i="1"/>
  <c r="T623" i="1" s="1"/>
  <c r="CV623" i="1"/>
  <c r="U623" i="1" s="1"/>
  <c r="CW623" i="1"/>
  <c r="V623" i="1" s="1"/>
  <c r="CX623" i="1"/>
  <c r="W623" i="1" s="1"/>
  <c r="CY623" i="1"/>
  <c r="X623" i="1" s="1"/>
  <c r="CZ623" i="1"/>
  <c r="Y623" i="1" s="1"/>
  <c r="FR623" i="1"/>
  <c r="GL623" i="1"/>
  <c r="GN623" i="1"/>
  <c r="GP623" i="1"/>
  <c r="GV623" i="1"/>
  <c r="HC623" i="1"/>
  <c r="GX623" i="1" s="1"/>
  <c r="C624" i="1"/>
  <c r="D624" i="1"/>
  <c r="AC624" i="1"/>
  <c r="AE624" i="1"/>
  <c r="AF624" i="1"/>
  <c r="S624" i="1" s="1"/>
  <c r="AG624" i="1"/>
  <c r="AH624" i="1"/>
  <c r="AI624" i="1"/>
  <c r="AJ624" i="1"/>
  <c r="CQ624" i="1"/>
  <c r="CR624" i="1"/>
  <c r="CS624" i="1"/>
  <c r="CT624" i="1"/>
  <c r="CU624" i="1"/>
  <c r="T624" i="1" s="1"/>
  <c r="CV624" i="1"/>
  <c r="U624" i="1" s="1"/>
  <c r="CW624" i="1"/>
  <c r="V624" i="1" s="1"/>
  <c r="CX624" i="1"/>
  <c r="W624" i="1" s="1"/>
  <c r="CY624" i="1"/>
  <c r="X624" i="1" s="1"/>
  <c r="CZ624" i="1"/>
  <c r="Y624" i="1" s="1"/>
  <c r="FR624" i="1"/>
  <c r="GL624" i="1"/>
  <c r="GN624" i="1"/>
  <c r="GP624" i="1"/>
  <c r="GV624" i="1"/>
  <c r="HC624" i="1"/>
  <c r="GX624" i="1" s="1"/>
  <c r="C625" i="1"/>
  <c r="D625" i="1"/>
  <c r="AC625" i="1"/>
  <c r="AE625" i="1"/>
  <c r="AF625" i="1"/>
  <c r="S625" i="1" s="1"/>
  <c r="AG625" i="1"/>
  <c r="AH625" i="1"/>
  <c r="AI625" i="1"/>
  <c r="AJ625" i="1"/>
  <c r="CQ625" i="1"/>
  <c r="CR625" i="1"/>
  <c r="CS625" i="1"/>
  <c r="CT625" i="1"/>
  <c r="CU625" i="1"/>
  <c r="T625" i="1" s="1"/>
  <c r="CV625" i="1"/>
  <c r="U625" i="1" s="1"/>
  <c r="CW625" i="1"/>
  <c r="V625" i="1" s="1"/>
  <c r="CX625" i="1"/>
  <c r="W625" i="1" s="1"/>
  <c r="CY625" i="1"/>
  <c r="X625" i="1" s="1"/>
  <c r="CZ625" i="1"/>
  <c r="Y625" i="1" s="1"/>
  <c r="FR625" i="1"/>
  <c r="GL625" i="1"/>
  <c r="GN625" i="1"/>
  <c r="GP625" i="1"/>
  <c r="GV625" i="1"/>
  <c r="HC625" i="1"/>
  <c r="GX625" i="1" s="1"/>
  <c r="C626" i="1"/>
  <c r="D626" i="1"/>
  <c r="AC626" i="1"/>
  <c r="AE626" i="1"/>
  <c r="AF626" i="1"/>
  <c r="S626" i="1" s="1"/>
  <c r="AG626" i="1"/>
  <c r="AH626" i="1"/>
  <c r="AI626" i="1"/>
  <c r="AJ626" i="1"/>
  <c r="CQ626" i="1"/>
  <c r="CR626" i="1"/>
  <c r="CS626" i="1"/>
  <c r="CT626" i="1"/>
  <c r="CU626" i="1"/>
  <c r="T626" i="1" s="1"/>
  <c r="CV626" i="1"/>
  <c r="U626" i="1" s="1"/>
  <c r="CW626" i="1"/>
  <c r="V626" i="1" s="1"/>
  <c r="CX626" i="1"/>
  <c r="W626" i="1" s="1"/>
  <c r="CY626" i="1"/>
  <c r="X626" i="1" s="1"/>
  <c r="CZ626" i="1"/>
  <c r="Y626" i="1" s="1"/>
  <c r="FR626" i="1"/>
  <c r="GL626" i="1"/>
  <c r="GN626" i="1"/>
  <c r="GP626" i="1"/>
  <c r="GV626" i="1"/>
  <c r="HC626" i="1"/>
  <c r="GX626" i="1" s="1"/>
  <c r="C627" i="1"/>
  <c r="D627" i="1"/>
  <c r="AC627" i="1"/>
  <c r="AE627" i="1"/>
  <c r="AF627" i="1"/>
  <c r="S627" i="1" s="1"/>
  <c r="AG627" i="1"/>
  <c r="AH627" i="1"/>
  <c r="AI627" i="1"/>
  <c r="AJ627" i="1"/>
  <c r="CQ627" i="1"/>
  <c r="CR627" i="1"/>
  <c r="CS627" i="1"/>
  <c r="CT627" i="1"/>
  <c r="CU627" i="1"/>
  <c r="T627" i="1" s="1"/>
  <c r="CV627" i="1"/>
  <c r="U627" i="1" s="1"/>
  <c r="CW627" i="1"/>
  <c r="V627" i="1" s="1"/>
  <c r="CX627" i="1"/>
  <c r="W627" i="1" s="1"/>
  <c r="CY627" i="1"/>
  <c r="X627" i="1" s="1"/>
  <c r="CZ627" i="1"/>
  <c r="Y627" i="1" s="1"/>
  <c r="FR627" i="1"/>
  <c r="GL627" i="1"/>
  <c r="GN627" i="1"/>
  <c r="GP627" i="1"/>
  <c r="GV627" i="1"/>
  <c r="HC627" i="1"/>
  <c r="GX627" i="1" s="1"/>
  <c r="C628" i="1"/>
  <c r="D628" i="1"/>
  <c r="AC628" i="1"/>
  <c r="AE628" i="1"/>
  <c r="AF628" i="1"/>
  <c r="S628" i="1" s="1"/>
  <c r="AG628" i="1"/>
  <c r="AH628" i="1"/>
  <c r="AI628" i="1"/>
  <c r="AJ628" i="1"/>
  <c r="CQ628" i="1"/>
  <c r="CR628" i="1"/>
  <c r="CS628" i="1"/>
  <c r="CT628" i="1"/>
  <c r="CU628" i="1"/>
  <c r="T628" i="1" s="1"/>
  <c r="CV628" i="1"/>
  <c r="U628" i="1" s="1"/>
  <c r="CW628" i="1"/>
  <c r="V628" i="1" s="1"/>
  <c r="CX628" i="1"/>
  <c r="W628" i="1" s="1"/>
  <c r="CY628" i="1"/>
  <c r="X628" i="1" s="1"/>
  <c r="CZ628" i="1"/>
  <c r="Y628" i="1" s="1"/>
  <c r="FR628" i="1"/>
  <c r="GL628" i="1"/>
  <c r="GO628" i="1"/>
  <c r="GP628" i="1"/>
  <c r="GV628" i="1"/>
  <c r="HC628" i="1"/>
  <c r="GX628" i="1" s="1"/>
  <c r="C629" i="1"/>
  <c r="D629" i="1"/>
  <c r="AC629" i="1"/>
  <c r="AE629" i="1"/>
  <c r="AF629" i="1"/>
  <c r="S629" i="1" s="1"/>
  <c r="AG629" i="1"/>
  <c r="AH629" i="1"/>
  <c r="AI629" i="1"/>
  <c r="AJ629" i="1"/>
  <c r="CQ629" i="1"/>
  <c r="CR629" i="1"/>
  <c r="CS629" i="1"/>
  <c r="CT629" i="1"/>
  <c r="CU629" i="1"/>
  <c r="T629" i="1" s="1"/>
  <c r="CV629" i="1"/>
  <c r="U629" i="1" s="1"/>
  <c r="CW629" i="1"/>
  <c r="V629" i="1" s="1"/>
  <c r="CX629" i="1"/>
  <c r="W629" i="1" s="1"/>
  <c r="CY629" i="1"/>
  <c r="X629" i="1" s="1"/>
  <c r="CZ629" i="1"/>
  <c r="Y629" i="1" s="1"/>
  <c r="FR629" i="1"/>
  <c r="GL629" i="1"/>
  <c r="GN629" i="1"/>
  <c r="GP629" i="1"/>
  <c r="GV629" i="1"/>
  <c r="HC629" i="1"/>
  <c r="GX629" i="1" s="1"/>
  <c r="C630" i="1"/>
  <c r="D630" i="1"/>
  <c r="I630" i="1"/>
  <c r="CX175" i="3" s="1"/>
  <c r="K630" i="1"/>
  <c r="AC630" i="1"/>
  <c r="AE630" i="1"/>
  <c r="AF630" i="1"/>
  <c r="S630" i="1" s="1"/>
  <c r="AG630" i="1"/>
  <c r="AH630" i="1"/>
  <c r="AI630" i="1"/>
  <c r="AJ630" i="1"/>
  <c r="CQ630" i="1"/>
  <c r="CR630" i="1"/>
  <c r="CS630" i="1"/>
  <c r="CT630" i="1"/>
  <c r="CU630" i="1"/>
  <c r="T630" i="1" s="1"/>
  <c r="CV630" i="1"/>
  <c r="U630" i="1" s="1"/>
  <c r="CW630" i="1"/>
  <c r="V630" i="1" s="1"/>
  <c r="CX630" i="1"/>
  <c r="W630" i="1" s="1"/>
  <c r="CY630" i="1"/>
  <c r="X630" i="1" s="1"/>
  <c r="CZ630" i="1"/>
  <c r="Y630" i="1" s="1"/>
  <c r="FR630" i="1"/>
  <c r="GL630" i="1"/>
  <c r="GN630" i="1"/>
  <c r="GP630" i="1"/>
  <c r="GV630" i="1"/>
  <c r="HC630" i="1"/>
  <c r="GX630" i="1" s="1"/>
  <c r="C631" i="1"/>
  <c r="D631" i="1"/>
  <c r="I631" i="1"/>
  <c r="CX176" i="3" s="1"/>
  <c r="K631" i="1"/>
  <c r="AC631" i="1"/>
  <c r="AE631" i="1"/>
  <c r="AF631" i="1"/>
  <c r="S631" i="1" s="1"/>
  <c r="AG631" i="1"/>
  <c r="AH631" i="1"/>
  <c r="AI631" i="1"/>
  <c r="AJ631" i="1"/>
  <c r="CQ631" i="1"/>
  <c r="CR631" i="1"/>
  <c r="CS631" i="1"/>
  <c r="CT631" i="1"/>
  <c r="CU631" i="1"/>
  <c r="T631" i="1" s="1"/>
  <c r="CV631" i="1"/>
  <c r="U631" i="1" s="1"/>
  <c r="CW631" i="1"/>
  <c r="V631" i="1" s="1"/>
  <c r="CX631" i="1"/>
  <c r="W631" i="1" s="1"/>
  <c r="CY631" i="1"/>
  <c r="X631" i="1" s="1"/>
  <c r="CZ631" i="1"/>
  <c r="Y631" i="1" s="1"/>
  <c r="FR631" i="1"/>
  <c r="GL631" i="1"/>
  <c r="GN631" i="1"/>
  <c r="GP631" i="1"/>
  <c r="GV631" i="1"/>
  <c r="HC631" i="1"/>
  <c r="GX631" i="1" s="1"/>
  <c r="C632" i="1"/>
  <c r="D632" i="1"/>
  <c r="I632" i="1"/>
  <c r="CX177" i="3" s="1"/>
  <c r="K632" i="1"/>
  <c r="AC632" i="1"/>
  <c r="AE632" i="1"/>
  <c r="AF632" i="1"/>
  <c r="S632" i="1" s="1"/>
  <c r="AG632" i="1"/>
  <c r="AH632" i="1"/>
  <c r="AI632" i="1"/>
  <c r="AJ632" i="1"/>
  <c r="CQ632" i="1"/>
  <c r="CR632" i="1"/>
  <c r="CS632" i="1"/>
  <c r="CT632" i="1"/>
  <c r="CU632" i="1"/>
  <c r="T632" i="1" s="1"/>
  <c r="CV632" i="1"/>
  <c r="U632" i="1" s="1"/>
  <c r="CW632" i="1"/>
  <c r="V632" i="1" s="1"/>
  <c r="CX632" i="1"/>
  <c r="W632" i="1" s="1"/>
  <c r="CY632" i="1"/>
  <c r="X632" i="1" s="1"/>
  <c r="CZ632" i="1"/>
  <c r="Y632" i="1" s="1"/>
  <c r="FR632" i="1"/>
  <c r="GL632" i="1"/>
  <c r="GN632" i="1"/>
  <c r="GP632" i="1"/>
  <c r="GV632" i="1"/>
  <c r="HC632" i="1"/>
  <c r="GX632" i="1" s="1"/>
  <c r="C633" i="1"/>
  <c r="D633" i="1"/>
  <c r="I633" i="1"/>
  <c r="CX178" i="3" s="1"/>
  <c r="K633" i="1"/>
  <c r="AC633" i="1"/>
  <c r="AE633" i="1"/>
  <c r="AF633" i="1"/>
  <c r="S633" i="1" s="1"/>
  <c r="AG633" i="1"/>
  <c r="AH633" i="1"/>
  <c r="AI633" i="1"/>
  <c r="AJ633" i="1"/>
  <c r="CQ633" i="1"/>
  <c r="CR633" i="1"/>
  <c r="CS633" i="1"/>
  <c r="CT633" i="1"/>
  <c r="CU633" i="1"/>
  <c r="T633" i="1" s="1"/>
  <c r="CV633" i="1"/>
  <c r="U633" i="1" s="1"/>
  <c r="CW633" i="1"/>
  <c r="V633" i="1" s="1"/>
  <c r="CX633" i="1"/>
  <c r="W633" i="1" s="1"/>
  <c r="CY633" i="1"/>
  <c r="X633" i="1" s="1"/>
  <c r="CZ633" i="1"/>
  <c r="Y633" i="1" s="1"/>
  <c r="FR633" i="1"/>
  <c r="GL633" i="1"/>
  <c r="GN633" i="1"/>
  <c r="GP633" i="1"/>
  <c r="GV633" i="1"/>
  <c r="HC633" i="1"/>
  <c r="GX633" i="1" s="1"/>
  <c r="B635" i="1"/>
  <c r="B615" i="1" s="1"/>
  <c r="C635" i="1"/>
  <c r="C615" i="1" s="1"/>
  <c r="D635" i="1"/>
  <c r="D615" i="1" s="1"/>
  <c r="F635" i="1"/>
  <c r="F615" i="1" s="1"/>
  <c r="G635" i="1"/>
  <c r="G615" i="1" s="1"/>
  <c r="AF635" i="1"/>
  <c r="AG635" i="1"/>
  <c r="AH635" i="1"/>
  <c r="AI635" i="1"/>
  <c r="AJ635" i="1"/>
  <c r="AK635" i="1"/>
  <c r="AL635" i="1"/>
  <c r="BX635" i="1"/>
  <c r="BY635" i="1"/>
  <c r="BZ635" i="1"/>
  <c r="CD635" i="1"/>
  <c r="CG635" i="1"/>
  <c r="CI635" i="1"/>
  <c r="CJ635" i="1"/>
  <c r="CK635" i="1"/>
  <c r="CL635" i="1"/>
  <c r="CM635" i="1"/>
  <c r="D665" i="1"/>
  <c r="E667" i="1"/>
  <c r="Z667" i="1"/>
  <c r="AA667" i="1"/>
  <c r="AM667" i="1"/>
  <c r="AN667" i="1"/>
  <c r="BE667" i="1"/>
  <c r="BF667" i="1"/>
  <c r="BG667" i="1"/>
  <c r="BH667" i="1"/>
  <c r="BI667" i="1"/>
  <c r="BJ667" i="1"/>
  <c r="BK667" i="1"/>
  <c r="BL667" i="1"/>
  <c r="BM667" i="1"/>
  <c r="BN667" i="1"/>
  <c r="BO667" i="1"/>
  <c r="BP667" i="1"/>
  <c r="BQ667" i="1"/>
  <c r="BR667" i="1"/>
  <c r="BS667" i="1"/>
  <c r="BT667" i="1"/>
  <c r="BU667" i="1"/>
  <c r="BV667" i="1"/>
  <c r="BW667" i="1"/>
  <c r="CN667" i="1"/>
  <c r="CO667" i="1"/>
  <c r="CP667" i="1"/>
  <c r="CQ667" i="1"/>
  <c r="CR667" i="1"/>
  <c r="CS667" i="1"/>
  <c r="CT667" i="1"/>
  <c r="CU667" i="1"/>
  <c r="CV667" i="1"/>
  <c r="CW667" i="1"/>
  <c r="CX667" i="1"/>
  <c r="CY667" i="1"/>
  <c r="CZ667" i="1"/>
  <c r="DA667" i="1"/>
  <c r="DB667" i="1"/>
  <c r="DC667" i="1"/>
  <c r="DD667" i="1"/>
  <c r="DE667" i="1"/>
  <c r="DF667" i="1"/>
  <c r="DG667" i="1"/>
  <c r="DH667" i="1"/>
  <c r="DI667" i="1"/>
  <c r="DJ667" i="1"/>
  <c r="DK667" i="1"/>
  <c r="DL667" i="1"/>
  <c r="DM667" i="1"/>
  <c r="DN667" i="1"/>
  <c r="DO667" i="1"/>
  <c r="DP667" i="1"/>
  <c r="DQ667" i="1"/>
  <c r="DR667" i="1"/>
  <c r="DS667" i="1"/>
  <c r="DT667" i="1"/>
  <c r="DU667" i="1"/>
  <c r="DV667" i="1"/>
  <c r="DW667" i="1"/>
  <c r="DX667" i="1"/>
  <c r="DY667" i="1"/>
  <c r="DZ667" i="1"/>
  <c r="EA667" i="1"/>
  <c r="EB667" i="1"/>
  <c r="EC667" i="1"/>
  <c r="ED667" i="1"/>
  <c r="EE667" i="1"/>
  <c r="EF667" i="1"/>
  <c r="EG667" i="1"/>
  <c r="EH667" i="1"/>
  <c r="EI667" i="1"/>
  <c r="EJ667" i="1"/>
  <c r="EK667" i="1"/>
  <c r="EL667" i="1"/>
  <c r="EM667" i="1"/>
  <c r="EN667" i="1"/>
  <c r="EO667" i="1"/>
  <c r="EP667" i="1"/>
  <c r="EQ667" i="1"/>
  <c r="ER667" i="1"/>
  <c r="ES667" i="1"/>
  <c r="ET667" i="1"/>
  <c r="EU667" i="1"/>
  <c r="EV667" i="1"/>
  <c r="EW667" i="1"/>
  <c r="EX667" i="1"/>
  <c r="EY667" i="1"/>
  <c r="EZ667" i="1"/>
  <c r="FA667" i="1"/>
  <c r="FB667" i="1"/>
  <c r="FC667" i="1"/>
  <c r="FD667" i="1"/>
  <c r="FE667" i="1"/>
  <c r="FF667" i="1"/>
  <c r="FG667" i="1"/>
  <c r="FH667" i="1"/>
  <c r="FI667" i="1"/>
  <c r="FJ667" i="1"/>
  <c r="FK667" i="1"/>
  <c r="FL667" i="1"/>
  <c r="FM667" i="1"/>
  <c r="FN667" i="1"/>
  <c r="FO667" i="1"/>
  <c r="FP667" i="1"/>
  <c r="FQ667" i="1"/>
  <c r="FR667" i="1"/>
  <c r="FS667" i="1"/>
  <c r="FT667" i="1"/>
  <c r="FU667" i="1"/>
  <c r="FV667" i="1"/>
  <c r="FW667" i="1"/>
  <c r="FX667" i="1"/>
  <c r="FY667" i="1"/>
  <c r="FZ667" i="1"/>
  <c r="GA667" i="1"/>
  <c r="GB667" i="1"/>
  <c r="GC667" i="1"/>
  <c r="GD667" i="1"/>
  <c r="GE667" i="1"/>
  <c r="GF667" i="1"/>
  <c r="GG667" i="1"/>
  <c r="GH667" i="1"/>
  <c r="GI667" i="1"/>
  <c r="GJ667" i="1"/>
  <c r="GK667" i="1"/>
  <c r="GL667" i="1"/>
  <c r="GM667" i="1"/>
  <c r="GN667" i="1"/>
  <c r="GO667" i="1"/>
  <c r="GP667" i="1"/>
  <c r="GQ667" i="1"/>
  <c r="GR667" i="1"/>
  <c r="GS667" i="1"/>
  <c r="GT667" i="1"/>
  <c r="GU667" i="1"/>
  <c r="GV667" i="1"/>
  <c r="GW667" i="1"/>
  <c r="GX667" i="1"/>
  <c r="AC669" i="1"/>
  <c r="AE669" i="1"/>
  <c r="AF669" i="1"/>
  <c r="S669" i="1" s="1"/>
  <c r="AG669" i="1"/>
  <c r="AH669" i="1"/>
  <c r="AI669" i="1"/>
  <c r="AJ669" i="1"/>
  <c r="CQ669" i="1"/>
  <c r="CR669" i="1"/>
  <c r="CS669" i="1"/>
  <c r="CT669" i="1"/>
  <c r="CU669" i="1"/>
  <c r="T669" i="1" s="1"/>
  <c r="CV669" i="1"/>
  <c r="U669" i="1" s="1"/>
  <c r="CW669" i="1"/>
  <c r="V669" i="1" s="1"/>
  <c r="CX669" i="1"/>
  <c r="W669" i="1" s="1"/>
  <c r="CY669" i="1"/>
  <c r="X669" i="1" s="1"/>
  <c r="CZ669" i="1"/>
  <c r="Y669" i="1" s="1"/>
  <c r="FR669" i="1"/>
  <c r="GL669" i="1"/>
  <c r="GO669" i="1"/>
  <c r="GP669" i="1"/>
  <c r="GV669" i="1"/>
  <c r="HC669" i="1"/>
  <c r="GX669" i="1" s="1"/>
  <c r="AC670" i="1"/>
  <c r="AE670" i="1"/>
  <c r="AF670" i="1"/>
  <c r="S670" i="1" s="1"/>
  <c r="AG670" i="1"/>
  <c r="AH670" i="1"/>
  <c r="AI670" i="1"/>
  <c r="AJ670" i="1"/>
  <c r="CQ670" i="1"/>
  <c r="CR670" i="1"/>
  <c r="CS670" i="1"/>
  <c r="CT670" i="1"/>
  <c r="CU670" i="1"/>
  <c r="T670" i="1" s="1"/>
  <c r="CV670" i="1"/>
  <c r="U670" i="1" s="1"/>
  <c r="CW670" i="1"/>
  <c r="V670" i="1" s="1"/>
  <c r="CX670" i="1"/>
  <c r="W670" i="1" s="1"/>
  <c r="CY670" i="1"/>
  <c r="X670" i="1" s="1"/>
  <c r="CZ670" i="1"/>
  <c r="Y670" i="1" s="1"/>
  <c r="FR670" i="1"/>
  <c r="GL670" i="1"/>
  <c r="GN670" i="1"/>
  <c r="GP670" i="1"/>
  <c r="GV670" i="1"/>
  <c r="HC670" i="1"/>
  <c r="GX670" i="1" s="1"/>
  <c r="AC671" i="1"/>
  <c r="AE671" i="1"/>
  <c r="AF671" i="1"/>
  <c r="S671" i="1" s="1"/>
  <c r="AG671" i="1"/>
  <c r="AH671" i="1"/>
  <c r="AI671" i="1"/>
  <c r="AJ671" i="1"/>
  <c r="CQ671" i="1"/>
  <c r="CR671" i="1"/>
  <c r="CS671" i="1"/>
  <c r="CT671" i="1"/>
  <c r="CU671" i="1"/>
  <c r="T671" i="1" s="1"/>
  <c r="CV671" i="1"/>
  <c r="U671" i="1" s="1"/>
  <c r="CW671" i="1"/>
  <c r="V671" i="1" s="1"/>
  <c r="CX671" i="1"/>
  <c r="W671" i="1" s="1"/>
  <c r="CY671" i="1"/>
  <c r="X671" i="1" s="1"/>
  <c r="CZ671" i="1"/>
  <c r="Y671" i="1" s="1"/>
  <c r="FR671" i="1"/>
  <c r="GL671" i="1"/>
  <c r="GN671" i="1"/>
  <c r="GP671" i="1"/>
  <c r="GV671" i="1"/>
  <c r="HC671" i="1"/>
  <c r="GX671" i="1" s="1"/>
  <c r="AC672" i="1"/>
  <c r="AE672" i="1"/>
  <c r="AF672" i="1"/>
  <c r="S672" i="1" s="1"/>
  <c r="AG672" i="1"/>
  <c r="AH672" i="1"/>
  <c r="AI672" i="1"/>
  <c r="AJ672" i="1"/>
  <c r="CQ672" i="1"/>
  <c r="CR672" i="1"/>
  <c r="CS672" i="1"/>
  <c r="CT672" i="1"/>
  <c r="CU672" i="1"/>
  <c r="T672" i="1" s="1"/>
  <c r="CV672" i="1"/>
  <c r="U672" i="1" s="1"/>
  <c r="CW672" i="1"/>
  <c r="V672" i="1" s="1"/>
  <c r="CX672" i="1"/>
  <c r="W672" i="1" s="1"/>
  <c r="CY672" i="1"/>
  <c r="X672" i="1" s="1"/>
  <c r="CZ672" i="1"/>
  <c r="Y672" i="1" s="1"/>
  <c r="FR672" i="1"/>
  <c r="GL672" i="1"/>
  <c r="GN672" i="1"/>
  <c r="GP672" i="1"/>
  <c r="GV672" i="1"/>
  <c r="HC672" i="1"/>
  <c r="GX672" i="1" s="1"/>
  <c r="AC673" i="1"/>
  <c r="AE673" i="1"/>
  <c r="AF673" i="1"/>
  <c r="S673" i="1" s="1"/>
  <c r="AG673" i="1"/>
  <c r="AH673" i="1"/>
  <c r="AI673" i="1"/>
  <c r="AJ673" i="1"/>
  <c r="CQ673" i="1"/>
  <c r="CR673" i="1"/>
  <c r="CS673" i="1"/>
  <c r="CT673" i="1"/>
  <c r="CU673" i="1"/>
  <c r="T673" i="1" s="1"/>
  <c r="CV673" i="1"/>
  <c r="U673" i="1" s="1"/>
  <c r="CW673" i="1"/>
  <c r="V673" i="1" s="1"/>
  <c r="CX673" i="1"/>
  <c r="W673" i="1" s="1"/>
  <c r="CY673" i="1"/>
  <c r="X673" i="1" s="1"/>
  <c r="CZ673" i="1"/>
  <c r="Y673" i="1" s="1"/>
  <c r="FR673" i="1"/>
  <c r="GL673" i="1"/>
  <c r="GN673" i="1"/>
  <c r="GP673" i="1"/>
  <c r="GV673" i="1"/>
  <c r="HC673" i="1"/>
  <c r="GX673" i="1" s="1"/>
  <c r="AC674" i="1"/>
  <c r="AE674" i="1"/>
  <c r="AF674" i="1"/>
  <c r="S674" i="1" s="1"/>
  <c r="AG674" i="1"/>
  <c r="AH674" i="1"/>
  <c r="AI674" i="1"/>
  <c r="AJ674" i="1"/>
  <c r="CQ674" i="1"/>
  <c r="CR674" i="1"/>
  <c r="CS674" i="1"/>
  <c r="CT674" i="1"/>
  <c r="CU674" i="1"/>
  <c r="T674" i="1" s="1"/>
  <c r="CV674" i="1"/>
  <c r="U674" i="1" s="1"/>
  <c r="CW674" i="1"/>
  <c r="V674" i="1" s="1"/>
  <c r="CX674" i="1"/>
  <c r="W674" i="1" s="1"/>
  <c r="CY674" i="1"/>
  <c r="X674" i="1" s="1"/>
  <c r="CZ674" i="1"/>
  <c r="Y674" i="1" s="1"/>
  <c r="FR674" i="1"/>
  <c r="GL674" i="1"/>
  <c r="GN674" i="1"/>
  <c r="GP674" i="1"/>
  <c r="GV674" i="1"/>
  <c r="HC674" i="1"/>
  <c r="GX674" i="1" s="1"/>
  <c r="AC675" i="1"/>
  <c r="AE675" i="1"/>
  <c r="AF675" i="1"/>
  <c r="S675" i="1" s="1"/>
  <c r="AG675" i="1"/>
  <c r="AH675" i="1"/>
  <c r="AI675" i="1"/>
  <c r="AJ675" i="1"/>
  <c r="CQ675" i="1"/>
  <c r="CR675" i="1"/>
  <c r="CS675" i="1"/>
  <c r="CT675" i="1"/>
  <c r="CU675" i="1"/>
  <c r="T675" i="1" s="1"/>
  <c r="CV675" i="1"/>
  <c r="U675" i="1" s="1"/>
  <c r="CW675" i="1"/>
  <c r="V675" i="1" s="1"/>
  <c r="CX675" i="1"/>
  <c r="W675" i="1" s="1"/>
  <c r="CY675" i="1"/>
  <c r="X675" i="1" s="1"/>
  <c r="CZ675" i="1"/>
  <c r="Y675" i="1" s="1"/>
  <c r="FR675" i="1"/>
  <c r="GL675" i="1"/>
  <c r="GN675" i="1"/>
  <c r="GP675" i="1"/>
  <c r="GV675" i="1"/>
  <c r="HC675" i="1"/>
  <c r="GX675" i="1" s="1"/>
  <c r="AC676" i="1"/>
  <c r="AE676" i="1"/>
  <c r="AF676" i="1"/>
  <c r="S676" i="1" s="1"/>
  <c r="AG676" i="1"/>
  <c r="AH676" i="1"/>
  <c r="AI676" i="1"/>
  <c r="AJ676" i="1"/>
  <c r="CQ676" i="1"/>
  <c r="CR676" i="1"/>
  <c r="CS676" i="1"/>
  <c r="CT676" i="1"/>
  <c r="CU676" i="1"/>
  <c r="T676" i="1" s="1"/>
  <c r="CV676" i="1"/>
  <c r="U676" i="1" s="1"/>
  <c r="CW676" i="1"/>
  <c r="V676" i="1" s="1"/>
  <c r="CX676" i="1"/>
  <c r="W676" i="1" s="1"/>
  <c r="CY676" i="1"/>
  <c r="X676" i="1" s="1"/>
  <c r="CZ676" i="1"/>
  <c r="Y676" i="1" s="1"/>
  <c r="FR676" i="1"/>
  <c r="GL676" i="1"/>
  <c r="GN676" i="1"/>
  <c r="GP676" i="1"/>
  <c r="GV676" i="1"/>
  <c r="HC676" i="1"/>
  <c r="GX676" i="1" s="1"/>
  <c r="AC677" i="1"/>
  <c r="AE677" i="1"/>
  <c r="AF677" i="1"/>
  <c r="S677" i="1" s="1"/>
  <c r="AG677" i="1"/>
  <c r="AH677" i="1"/>
  <c r="AI677" i="1"/>
  <c r="AJ677" i="1"/>
  <c r="CQ677" i="1"/>
  <c r="CR677" i="1"/>
  <c r="CS677" i="1"/>
  <c r="CT677" i="1"/>
  <c r="CU677" i="1"/>
  <c r="T677" i="1" s="1"/>
  <c r="CV677" i="1"/>
  <c r="U677" i="1" s="1"/>
  <c r="CW677" i="1"/>
  <c r="V677" i="1" s="1"/>
  <c r="CX677" i="1"/>
  <c r="W677" i="1" s="1"/>
  <c r="CY677" i="1"/>
  <c r="X677" i="1" s="1"/>
  <c r="CZ677" i="1"/>
  <c r="Y677" i="1" s="1"/>
  <c r="FR677" i="1"/>
  <c r="GL677" i="1"/>
  <c r="GN677" i="1"/>
  <c r="GP677" i="1"/>
  <c r="GV677" i="1"/>
  <c r="HC677" i="1"/>
  <c r="GX677" i="1" s="1"/>
  <c r="AC678" i="1"/>
  <c r="AE678" i="1"/>
  <c r="AF678" i="1"/>
  <c r="S678" i="1" s="1"/>
  <c r="AG678" i="1"/>
  <c r="AH678" i="1"/>
  <c r="AI678" i="1"/>
  <c r="AJ678" i="1"/>
  <c r="CQ678" i="1"/>
  <c r="CR678" i="1"/>
  <c r="CS678" i="1"/>
  <c r="CT678" i="1"/>
  <c r="CU678" i="1"/>
  <c r="T678" i="1" s="1"/>
  <c r="CV678" i="1"/>
  <c r="U678" i="1" s="1"/>
  <c r="CW678" i="1"/>
  <c r="V678" i="1" s="1"/>
  <c r="CX678" i="1"/>
  <c r="W678" i="1" s="1"/>
  <c r="CY678" i="1"/>
  <c r="X678" i="1" s="1"/>
  <c r="CZ678" i="1"/>
  <c r="Y678" i="1" s="1"/>
  <c r="FR678" i="1"/>
  <c r="GL678" i="1"/>
  <c r="GN678" i="1"/>
  <c r="GP678" i="1"/>
  <c r="GV678" i="1"/>
  <c r="HC678" i="1"/>
  <c r="GX678" i="1" s="1"/>
  <c r="AC679" i="1"/>
  <c r="AE679" i="1"/>
  <c r="AF679" i="1"/>
  <c r="S679" i="1" s="1"/>
  <c r="AG679" i="1"/>
  <c r="AH679" i="1"/>
  <c r="AI679" i="1"/>
  <c r="AJ679" i="1"/>
  <c r="CQ679" i="1"/>
  <c r="CR679" i="1"/>
  <c r="CS679" i="1"/>
  <c r="CT679" i="1"/>
  <c r="CU679" i="1"/>
  <c r="T679" i="1" s="1"/>
  <c r="CV679" i="1"/>
  <c r="U679" i="1" s="1"/>
  <c r="CW679" i="1"/>
  <c r="V679" i="1" s="1"/>
  <c r="CX679" i="1"/>
  <c r="W679" i="1" s="1"/>
  <c r="CY679" i="1"/>
  <c r="X679" i="1" s="1"/>
  <c r="CZ679" i="1"/>
  <c r="Y679" i="1" s="1"/>
  <c r="FR679" i="1"/>
  <c r="GL679" i="1"/>
  <c r="GN679" i="1"/>
  <c r="GP679" i="1"/>
  <c r="GV679" i="1"/>
  <c r="HC679" i="1"/>
  <c r="GX679" i="1" s="1"/>
  <c r="AC680" i="1"/>
  <c r="AE680" i="1"/>
  <c r="AF680" i="1"/>
  <c r="S680" i="1" s="1"/>
  <c r="AG680" i="1"/>
  <c r="AH680" i="1"/>
  <c r="AI680" i="1"/>
  <c r="AJ680" i="1"/>
  <c r="CQ680" i="1"/>
  <c r="CR680" i="1"/>
  <c r="CS680" i="1"/>
  <c r="CT680" i="1"/>
  <c r="CU680" i="1"/>
  <c r="T680" i="1" s="1"/>
  <c r="CV680" i="1"/>
  <c r="U680" i="1" s="1"/>
  <c r="CW680" i="1"/>
  <c r="V680" i="1" s="1"/>
  <c r="CX680" i="1"/>
  <c r="W680" i="1" s="1"/>
  <c r="CY680" i="1"/>
  <c r="X680" i="1" s="1"/>
  <c r="CZ680" i="1"/>
  <c r="Y680" i="1" s="1"/>
  <c r="FR680" i="1"/>
  <c r="GL680" i="1"/>
  <c r="GN680" i="1"/>
  <c r="GP680" i="1"/>
  <c r="GV680" i="1"/>
  <c r="HC680" i="1"/>
  <c r="GX680" i="1" s="1"/>
  <c r="AC681" i="1"/>
  <c r="AE681" i="1"/>
  <c r="AF681" i="1"/>
  <c r="S681" i="1" s="1"/>
  <c r="AG681" i="1"/>
  <c r="AH681" i="1"/>
  <c r="AI681" i="1"/>
  <c r="AJ681" i="1"/>
  <c r="CQ681" i="1"/>
  <c r="CR681" i="1"/>
  <c r="CS681" i="1"/>
  <c r="CT681" i="1"/>
  <c r="CU681" i="1"/>
  <c r="T681" i="1" s="1"/>
  <c r="CV681" i="1"/>
  <c r="U681" i="1" s="1"/>
  <c r="CW681" i="1"/>
  <c r="V681" i="1" s="1"/>
  <c r="CX681" i="1"/>
  <c r="W681" i="1" s="1"/>
  <c r="CY681" i="1"/>
  <c r="X681" i="1" s="1"/>
  <c r="CZ681" i="1"/>
  <c r="Y681" i="1" s="1"/>
  <c r="FR681" i="1"/>
  <c r="GL681" i="1"/>
  <c r="GN681" i="1"/>
  <c r="GP681" i="1"/>
  <c r="GV681" i="1"/>
  <c r="HC681" i="1"/>
  <c r="GX681" i="1" s="1"/>
  <c r="AC682" i="1"/>
  <c r="AE682" i="1"/>
  <c r="AF682" i="1"/>
  <c r="S682" i="1" s="1"/>
  <c r="AG682" i="1"/>
  <c r="AH682" i="1"/>
  <c r="AI682" i="1"/>
  <c r="AJ682" i="1"/>
  <c r="CQ682" i="1"/>
  <c r="CR682" i="1"/>
  <c r="CS682" i="1"/>
  <c r="CT682" i="1"/>
  <c r="CU682" i="1"/>
  <c r="T682" i="1" s="1"/>
  <c r="CV682" i="1"/>
  <c r="U682" i="1" s="1"/>
  <c r="CW682" i="1"/>
  <c r="V682" i="1" s="1"/>
  <c r="CX682" i="1"/>
  <c r="W682" i="1" s="1"/>
  <c r="CY682" i="1"/>
  <c r="X682" i="1" s="1"/>
  <c r="CZ682" i="1"/>
  <c r="Y682" i="1" s="1"/>
  <c r="FR682" i="1"/>
  <c r="GL682" i="1"/>
  <c r="GN682" i="1"/>
  <c r="GP682" i="1"/>
  <c r="GV682" i="1"/>
  <c r="HC682" i="1"/>
  <c r="GX682" i="1" s="1"/>
  <c r="AC683" i="1"/>
  <c r="AE683" i="1"/>
  <c r="AF683" i="1"/>
  <c r="S683" i="1" s="1"/>
  <c r="AG683" i="1"/>
  <c r="AH683" i="1"/>
  <c r="AI683" i="1"/>
  <c r="AJ683" i="1"/>
  <c r="CQ683" i="1"/>
  <c r="CR683" i="1"/>
  <c r="CS683" i="1"/>
  <c r="CT683" i="1"/>
  <c r="CU683" i="1"/>
  <c r="T683" i="1" s="1"/>
  <c r="CV683" i="1"/>
  <c r="U683" i="1" s="1"/>
  <c r="CW683" i="1"/>
  <c r="V683" i="1" s="1"/>
  <c r="CX683" i="1"/>
  <c r="W683" i="1" s="1"/>
  <c r="CY683" i="1"/>
  <c r="X683" i="1" s="1"/>
  <c r="CZ683" i="1"/>
  <c r="Y683" i="1" s="1"/>
  <c r="FR683" i="1"/>
  <c r="GL683" i="1"/>
  <c r="GN683" i="1"/>
  <c r="GP683" i="1"/>
  <c r="GV683" i="1"/>
  <c r="HC683" i="1"/>
  <c r="GX683" i="1" s="1"/>
  <c r="I684" i="1"/>
  <c r="K684" i="1"/>
  <c r="AC684" i="1"/>
  <c r="AE684" i="1"/>
  <c r="AF684" i="1"/>
  <c r="S684" i="1" s="1"/>
  <c r="AG684" i="1"/>
  <c r="AH684" i="1"/>
  <c r="AI684" i="1"/>
  <c r="AJ684" i="1"/>
  <c r="CQ684" i="1"/>
  <c r="CR684" i="1"/>
  <c r="CS684" i="1"/>
  <c r="CT684" i="1"/>
  <c r="CU684" i="1"/>
  <c r="T684" i="1" s="1"/>
  <c r="CV684" i="1"/>
  <c r="U684" i="1" s="1"/>
  <c r="CW684" i="1"/>
  <c r="V684" i="1" s="1"/>
  <c r="CX684" i="1"/>
  <c r="W684" i="1" s="1"/>
  <c r="CY684" i="1"/>
  <c r="X684" i="1" s="1"/>
  <c r="CZ684" i="1"/>
  <c r="Y684" i="1" s="1"/>
  <c r="FR684" i="1"/>
  <c r="GL684" i="1"/>
  <c r="GN684" i="1"/>
  <c r="GP684" i="1"/>
  <c r="GV684" i="1"/>
  <c r="HC684" i="1"/>
  <c r="GX684" i="1" s="1"/>
  <c r="B686" i="1"/>
  <c r="B667" i="1" s="1"/>
  <c r="C686" i="1"/>
  <c r="C667" i="1" s="1"/>
  <c r="D686" i="1"/>
  <c r="D667" i="1" s="1"/>
  <c r="F686" i="1"/>
  <c r="F667" i="1" s="1"/>
  <c r="G686" i="1"/>
  <c r="G667" i="1" s="1"/>
  <c r="AF686" i="1"/>
  <c r="AG686" i="1"/>
  <c r="AH686" i="1"/>
  <c r="AI686" i="1"/>
  <c r="AJ686" i="1"/>
  <c r="AK686" i="1"/>
  <c r="AL686" i="1"/>
  <c r="BX686" i="1"/>
  <c r="BY686" i="1"/>
  <c r="BZ686" i="1"/>
  <c r="CD686" i="1"/>
  <c r="CG686" i="1"/>
  <c r="CI686" i="1"/>
  <c r="CJ686" i="1"/>
  <c r="CK686" i="1"/>
  <c r="CL686" i="1"/>
  <c r="CM686" i="1"/>
  <c r="D716" i="1"/>
  <c r="E718" i="1"/>
  <c r="Z718" i="1"/>
  <c r="AA718" i="1"/>
  <c r="AM718" i="1"/>
  <c r="AN718" i="1"/>
  <c r="BE718" i="1"/>
  <c r="BF718" i="1"/>
  <c r="BG718" i="1"/>
  <c r="BH718" i="1"/>
  <c r="BI718" i="1"/>
  <c r="BJ718" i="1"/>
  <c r="BK718" i="1"/>
  <c r="BL718" i="1"/>
  <c r="BM718" i="1"/>
  <c r="BN718" i="1"/>
  <c r="BO718" i="1"/>
  <c r="BP718" i="1"/>
  <c r="BQ718" i="1"/>
  <c r="BR718" i="1"/>
  <c r="BS718" i="1"/>
  <c r="BT718" i="1"/>
  <c r="BU718" i="1"/>
  <c r="BV718" i="1"/>
  <c r="BW718" i="1"/>
  <c r="CN718" i="1"/>
  <c r="CO718" i="1"/>
  <c r="CP718" i="1"/>
  <c r="CQ718" i="1"/>
  <c r="CR718" i="1"/>
  <c r="CS718" i="1"/>
  <c r="CT718" i="1"/>
  <c r="CU718" i="1"/>
  <c r="CV718" i="1"/>
  <c r="CW718" i="1"/>
  <c r="CX718" i="1"/>
  <c r="CY718" i="1"/>
  <c r="CZ718" i="1"/>
  <c r="DA718" i="1"/>
  <c r="DB718" i="1"/>
  <c r="DC718" i="1"/>
  <c r="DD718" i="1"/>
  <c r="DE718" i="1"/>
  <c r="DF718" i="1"/>
  <c r="DG718" i="1"/>
  <c r="DH718" i="1"/>
  <c r="DI718" i="1"/>
  <c r="DJ718" i="1"/>
  <c r="DK718" i="1"/>
  <c r="DL718" i="1"/>
  <c r="DM718" i="1"/>
  <c r="DN718" i="1"/>
  <c r="DO718" i="1"/>
  <c r="DP718" i="1"/>
  <c r="DQ718" i="1"/>
  <c r="DR718" i="1"/>
  <c r="DS718" i="1"/>
  <c r="DT718" i="1"/>
  <c r="DU718" i="1"/>
  <c r="DV718" i="1"/>
  <c r="DW718" i="1"/>
  <c r="DX718" i="1"/>
  <c r="DY718" i="1"/>
  <c r="DZ718" i="1"/>
  <c r="EA718" i="1"/>
  <c r="EB718" i="1"/>
  <c r="EC718" i="1"/>
  <c r="ED718" i="1"/>
  <c r="EE718" i="1"/>
  <c r="EF718" i="1"/>
  <c r="EG718" i="1"/>
  <c r="EH718" i="1"/>
  <c r="EI718" i="1"/>
  <c r="EJ718" i="1"/>
  <c r="EK718" i="1"/>
  <c r="EL718" i="1"/>
  <c r="EM718" i="1"/>
  <c r="EN718" i="1"/>
  <c r="EO718" i="1"/>
  <c r="EP718" i="1"/>
  <c r="EQ718" i="1"/>
  <c r="ER718" i="1"/>
  <c r="ES718" i="1"/>
  <c r="ET718" i="1"/>
  <c r="EU718" i="1"/>
  <c r="EV718" i="1"/>
  <c r="EW718" i="1"/>
  <c r="EX718" i="1"/>
  <c r="EY718" i="1"/>
  <c r="EZ718" i="1"/>
  <c r="FA718" i="1"/>
  <c r="FB718" i="1"/>
  <c r="FC718" i="1"/>
  <c r="FD718" i="1"/>
  <c r="FE718" i="1"/>
  <c r="FF718" i="1"/>
  <c r="FG718" i="1"/>
  <c r="FH718" i="1"/>
  <c r="FI718" i="1"/>
  <c r="FJ718" i="1"/>
  <c r="FK718" i="1"/>
  <c r="FL718" i="1"/>
  <c r="FM718" i="1"/>
  <c r="FN718" i="1"/>
  <c r="FO718" i="1"/>
  <c r="FP718" i="1"/>
  <c r="FQ718" i="1"/>
  <c r="FR718" i="1"/>
  <c r="FS718" i="1"/>
  <c r="FT718" i="1"/>
  <c r="FU718" i="1"/>
  <c r="FV718" i="1"/>
  <c r="FW718" i="1"/>
  <c r="FX718" i="1"/>
  <c r="FY718" i="1"/>
  <c r="FZ718" i="1"/>
  <c r="GA718" i="1"/>
  <c r="GB718" i="1"/>
  <c r="GC718" i="1"/>
  <c r="GD718" i="1"/>
  <c r="GE718" i="1"/>
  <c r="GF718" i="1"/>
  <c r="GG718" i="1"/>
  <c r="GH718" i="1"/>
  <c r="GI718" i="1"/>
  <c r="GJ718" i="1"/>
  <c r="GK718" i="1"/>
  <c r="GL718" i="1"/>
  <c r="GM718" i="1"/>
  <c r="GN718" i="1"/>
  <c r="GO718" i="1"/>
  <c r="GP718" i="1"/>
  <c r="GQ718" i="1"/>
  <c r="GR718" i="1"/>
  <c r="GS718" i="1"/>
  <c r="GT718" i="1"/>
  <c r="GU718" i="1"/>
  <c r="GV718" i="1"/>
  <c r="GW718" i="1"/>
  <c r="GX718" i="1"/>
  <c r="AC720" i="1"/>
  <c r="AE720" i="1"/>
  <c r="AF720" i="1"/>
  <c r="S720" i="1" s="1"/>
  <c r="AG720" i="1"/>
  <c r="AH720" i="1"/>
  <c r="AI720" i="1"/>
  <c r="AJ720" i="1"/>
  <c r="CQ720" i="1"/>
  <c r="CR720" i="1"/>
  <c r="CS720" i="1"/>
  <c r="CT720" i="1"/>
  <c r="CU720" i="1"/>
  <c r="T720" i="1" s="1"/>
  <c r="CV720" i="1"/>
  <c r="U720" i="1" s="1"/>
  <c r="CW720" i="1"/>
  <c r="V720" i="1" s="1"/>
  <c r="CX720" i="1"/>
  <c r="W720" i="1" s="1"/>
  <c r="CY720" i="1"/>
  <c r="X720" i="1" s="1"/>
  <c r="CZ720" i="1"/>
  <c r="Y720" i="1" s="1"/>
  <c r="FR720" i="1"/>
  <c r="GL720" i="1"/>
  <c r="GO720" i="1"/>
  <c r="GP720" i="1"/>
  <c r="GV720" i="1"/>
  <c r="HC720" i="1"/>
  <c r="GX720" i="1" s="1"/>
  <c r="AC721" i="1"/>
  <c r="AE721" i="1"/>
  <c r="AF721" i="1"/>
  <c r="S721" i="1" s="1"/>
  <c r="AG721" i="1"/>
  <c r="AH721" i="1"/>
  <c r="AI721" i="1"/>
  <c r="AJ721" i="1"/>
  <c r="CQ721" i="1"/>
  <c r="CR721" i="1"/>
  <c r="CS721" i="1"/>
  <c r="CT721" i="1"/>
  <c r="CU721" i="1"/>
  <c r="T721" i="1" s="1"/>
  <c r="CV721" i="1"/>
  <c r="U721" i="1" s="1"/>
  <c r="CW721" i="1"/>
  <c r="V721" i="1" s="1"/>
  <c r="CX721" i="1"/>
  <c r="W721" i="1" s="1"/>
  <c r="CY721" i="1"/>
  <c r="X721" i="1" s="1"/>
  <c r="CZ721" i="1"/>
  <c r="Y721" i="1" s="1"/>
  <c r="FR721" i="1"/>
  <c r="GL721" i="1"/>
  <c r="GO721" i="1"/>
  <c r="GP721" i="1"/>
  <c r="GV721" i="1"/>
  <c r="HC721" i="1"/>
  <c r="GX721" i="1" s="1"/>
  <c r="B723" i="1"/>
  <c r="B718" i="1" s="1"/>
  <c r="C723" i="1"/>
  <c r="C718" i="1" s="1"/>
  <c r="D723" i="1"/>
  <c r="D718" i="1" s="1"/>
  <c r="F723" i="1"/>
  <c r="F718" i="1" s="1"/>
  <c r="G723" i="1"/>
  <c r="G718" i="1" s="1"/>
  <c r="AF723" i="1"/>
  <c r="AG723" i="1"/>
  <c r="AH723" i="1"/>
  <c r="AI723" i="1"/>
  <c r="AJ723" i="1"/>
  <c r="AK723" i="1"/>
  <c r="AL723" i="1"/>
  <c r="BX723" i="1"/>
  <c r="BY723" i="1"/>
  <c r="BZ723" i="1"/>
  <c r="CC723" i="1"/>
  <c r="CD723" i="1"/>
  <c r="CG723" i="1"/>
  <c r="CI723" i="1"/>
  <c r="CJ723" i="1"/>
  <c r="CK723" i="1"/>
  <c r="CL723" i="1"/>
  <c r="CM723" i="1"/>
  <c r="D753" i="1"/>
  <c r="E755" i="1"/>
  <c r="Z755" i="1"/>
  <c r="AA755" i="1"/>
  <c r="AM755" i="1"/>
  <c r="AN755" i="1"/>
  <c r="BE755" i="1"/>
  <c r="BF755" i="1"/>
  <c r="BG755" i="1"/>
  <c r="BH755" i="1"/>
  <c r="BI755" i="1"/>
  <c r="BJ755" i="1"/>
  <c r="BK755" i="1"/>
  <c r="BL755" i="1"/>
  <c r="BM755" i="1"/>
  <c r="BN755" i="1"/>
  <c r="BO755" i="1"/>
  <c r="BP755" i="1"/>
  <c r="BQ755" i="1"/>
  <c r="BR755" i="1"/>
  <c r="BS755" i="1"/>
  <c r="BT755" i="1"/>
  <c r="BU755" i="1"/>
  <c r="BV755" i="1"/>
  <c r="BW755" i="1"/>
  <c r="CN755" i="1"/>
  <c r="CO755" i="1"/>
  <c r="CP755" i="1"/>
  <c r="CQ755" i="1"/>
  <c r="CR755" i="1"/>
  <c r="CS755" i="1"/>
  <c r="CT755" i="1"/>
  <c r="CU755" i="1"/>
  <c r="CV755" i="1"/>
  <c r="CW755" i="1"/>
  <c r="CX755" i="1"/>
  <c r="CY755" i="1"/>
  <c r="CZ755" i="1"/>
  <c r="DA755" i="1"/>
  <c r="DB755" i="1"/>
  <c r="DC755" i="1"/>
  <c r="DD755" i="1"/>
  <c r="DE755" i="1"/>
  <c r="DF755" i="1"/>
  <c r="DG755" i="1"/>
  <c r="DH755" i="1"/>
  <c r="DI755" i="1"/>
  <c r="DJ755" i="1"/>
  <c r="DK755" i="1"/>
  <c r="DL755" i="1"/>
  <c r="DM755" i="1"/>
  <c r="DN755" i="1"/>
  <c r="DO755" i="1"/>
  <c r="DP755" i="1"/>
  <c r="DQ755" i="1"/>
  <c r="DR755" i="1"/>
  <c r="DS755" i="1"/>
  <c r="DT755" i="1"/>
  <c r="DU755" i="1"/>
  <c r="DV755" i="1"/>
  <c r="DW755" i="1"/>
  <c r="DX755" i="1"/>
  <c r="DY755" i="1"/>
  <c r="DZ755" i="1"/>
  <c r="EA755" i="1"/>
  <c r="EB755" i="1"/>
  <c r="EC755" i="1"/>
  <c r="ED755" i="1"/>
  <c r="EE755" i="1"/>
  <c r="EF755" i="1"/>
  <c r="EG755" i="1"/>
  <c r="EH755" i="1"/>
  <c r="EI755" i="1"/>
  <c r="EJ755" i="1"/>
  <c r="EK755" i="1"/>
  <c r="EL755" i="1"/>
  <c r="EM755" i="1"/>
  <c r="EN755" i="1"/>
  <c r="EO755" i="1"/>
  <c r="EP755" i="1"/>
  <c r="EQ755" i="1"/>
  <c r="ER755" i="1"/>
  <c r="ES755" i="1"/>
  <c r="ET755" i="1"/>
  <c r="EU755" i="1"/>
  <c r="EV755" i="1"/>
  <c r="EW755" i="1"/>
  <c r="EX755" i="1"/>
  <c r="EY755" i="1"/>
  <c r="EZ755" i="1"/>
  <c r="FA755" i="1"/>
  <c r="FB755" i="1"/>
  <c r="FC755" i="1"/>
  <c r="FD755" i="1"/>
  <c r="FE755" i="1"/>
  <c r="FF755" i="1"/>
  <c r="FG755" i="1"/>
  <c r="FH755" i="1"/>
  <c r="FI755" i="1"/>
  <c r="FJ755" i="1"/>
  <c r="FK755" i="1"/>
  <c r="FL755" i="1"/>
  <c r="FM755" i="1"/>
  <c r="FN755" i="1"/>
  <c r="FO755" i="1"/>
  <c r="FP755" i="1"/>
  <c r="FQ755" i="1"/>
  <c r="FR755" i="1"/>
  <c r="FS755" i="1"/>
  <c r="FT755" i="1"/>
  <c r="FU755" i="1"/>
  <c r="FV755" i="1"/>
  <c r="FW755" i="1"/>
  <c r="FX755" i="1"/>
  <c r="FY755" i="1"/>
  <c r="FZ755" i="1"/>
  <c r="GA755" i="1"/>
  <c r="GB755" i="1"/>
  <c r="GC755" i="1"/>
  <c r="GD755" i="1"/>
  <c r="GE755" i="1"/>
  <c r="GF755" i="1"/>
  <c r="GG755" i="1"/>
  <c r="GH755" i="1"/>
  <c r="GI755" i="1"/>
  <c r="GJ755" i="1"/>
  <c r="GK755" i="1"/>
  <c r="GL755" i="1"/>
  <c r="GM755" i="1"/>
  <c r="GN755" i="1"/>
  <c r="GO755" i="1"/>
  <c r="GP755" i="1"/>
  <c r="GQ755" i="1"/>
  <c r="GR755" i="1"/>
  <c r="GS755" i="1"/>
  <c r="GT755" i="1"/>
  <c r="GU755" i="1"/>
  <c r="GV755" i="1"/>
  <c r="GW755" i="1"/>
  <c r="GX755" i="1"/>
  <c r="C757" i="1"/>
  <c r="D757" i="1"/>
  <c r="AC757" i="1"/>
  <c r="AE757" i="1"/>
  <c r="AF757" i="1"/>
  <c r="S757" i="1" s="1"/>
  <c r="AG757" i="1"/>
  <c r="AH757" i="1"/>
  <c r="AI757" i="1"/>
  <c r="AJ757" i="1"/>
  <c r="CQ757" i="1"/>
  <c r="CR757" i="1"/>
  <c r="CS757" i="1"/>
  <c r="CT757" i="1"/>
  <c r="CU757" i="1"/>
  <c r="T757" i="1" s="1"/>
  <c r="CV757" i="1"/>
  <c r="U757" i="1" s="1"/>
  <c r="CW757" i="1"/>
  <c r="V757" i="1" s="1"/>
  <c r="CX757" i="1"/>
  <c r="W757" i="1" s="1"/>
  <c r="CY757" i="1"/>
  <c r="X757" i="1" s="1"/>
  <c r="CZ757" i="1"/>
  <c r="Y757" i="1" s="1"/>
  <c r="FR757" i="1"/>
  <c r="GL757" i="1"/>
  <c r="GN757" i="1"/>
  <c r="GO757" i="1"/>
  <c r="GV757" i="1"/>
  <c r="HC757" i="1"/>
  <c r="GX757" i="1" s="1"/>
  <c r="C758" i="1"/>
  <c r="D758" i="1"/>
  <c r="AC758" i="1"/>
  <c r="AE758" i="1"/>
  <c r="AF758" i="1"/>
  <c r="S758" i="1" s="1"/>
  <c r="AG758" i="1"/>
  <c r="AH758" i="1"/>
  <c r="AI758" i="1"/>
  <c r="AJ758" i="1"/>
  <c r="CQ758" i="1"/>
  <c r="CR758" i="1"/>
  <c r="CS758" i="1"/>
  <c r="CT758" i="1"/>
  <c r="CU758" i="1"/>
  <c r="T758" i="1" s="1"/>
  <c r="CV758" i="1"/>
  <c r="U758" i="1" s="1"/>
  <c r="CW758" i="1"/>
  <c r="V758" i="1" s="1"/>
  <c r="CX758" i="1"/>
  <c r="W758" i="1" s="1"/>
  <c r="CY758" i="1"/>
  <c r="X758" i="1" s="1"/>
  <c r="CZ758" i="1"/>
  <c r="Y758" i="1" s="1"/>
  <c r="FR758" i="1"/>
  <c r="GL758" i="1"/>
  <c r="GN758" i="1"/>
  <c r="GO758" i="1"/>
  <c r="GV758" i="1"/>
  <c r="HC758" i="1"/>
  <c r="GX758" i="1" s="1"/>
  <c r="C759" i="1"/>
  <c r="D759" i="1"/>
  <c r="AC759" i="1"/>
  <c r="AE759" i="1"/>
  <c r="AF759" i="1"/>
  <c r="S759" i="1" s="1"/>
  <c r="AG759" i="1"/>
  <c r="AH759" i="1"/>
  <c r="AI759" i="1"/>
  <c r="AJ759" i="1"/>
  <c r="CQ759" i="1"/>
  <c r="CR759" i="1"/>
  <c r="CS759" i="1"/>
  <c r="CT759" i="1"/>
  <c r="CU759" i="1"/>
  <c r="T759" i="1" s="1"/>
  <c r="CV759" i="1"/>
  <c r="U759" i="1" s="1"/>
  <c r="CW759" i="1"/>
  <c r="V759" i="1" s="1"/>
  <c r="CX759" i="1"/>
  <c r="W759" i="1" s="1"/>
  <c r="CY759" i="1"/>
  <c r="X759" i="1" s="1"/>
  <c r="CZ759" i="1"/>
  <c r="Y759" i="1" s="1"/>
  <c r="FR759" i="1"/>
  <c r="GL759" i="1"/>
  <c r="GN759" i="1"/>
  <c r="GO759" i="1"/>
  <c r="GV759" i="1"/>
  <c r="HC759" i="1"/>
  <c r="GX759" i="1" s="1"/>
  <c r="C760" i="1"/>
  <c r="D760" i="1"/>
  <c r="AC760" i="1"/>
  <c r="AE760" i="1"/>
  <c r="AF760" i="1"/>
  <c r="S760" i="1" s="1"/>
  <c r="AG760" i="1"/>
  <c r="AH760" i="1"/>
  <c r="AI760" i="1"/>
  <c r="AJ760" i="1"/>
  <c r="CQ760" i="1"/>
  <c r="CR760" i="1"/>
  <c r="CS760" i="1"/>
  <c r="CT760" i="1"/>
  <c r="CU760" i="1"/>
  <c r="T760" i="1" s="1"/>
  <c r="CV760" i="1"/>
  <c r="U760" i="1" s="1"/>
  <c r="CW760" i="1"/>
  <c r="V760" i="1" s="1"/>
  <c r="CX760" i="1"/>
  <c r="W760" i="1" s="1"/>
  <c r="CY760" i="1"/>
  <c r="X760" i="1" s="1"/>
  <c r="CZ760" i="1"/>
  <c r="Y760" i="1" s="1"/>
  <c r="FR760" i="1"/>
  <c r="GL760" i="1"/>
  <c r="GN760" i="1"/>
  <c r="GO760" i="1"/>
  <c r="GV760" i="1"/>
  <c r="HC760" i="1"/>
  <c r="GX760" i="1" s="1"/>
  <c r="C761" i="1"/>
  <c r="D761" i="1"/>
  <c r="AC761" i="1"/>
  <c r="AE761" i="1"/>
  <c r="AF761" i="1"/>
  <c r="S761" i="1" s="1"/>
  <c r="AG761" i="1"/>
  <c r="AH761" i="1"/>
  <c r="AI761" i="1"/>
  <c r="AJ761" i="1"/>
  <c r="CQ761" i="1"/>
  <c r="CR761" i="1"/>
  <c r="CS761" i="1"/>
  <c r="CT761" i="1"/>
  <c r="CU761" i="1"/>
  <c r="T761" i="1" s="1"/>
  <c r="CV761" i="1"/>
  <c r="U761" i="1" s="1"/>
  <c r="CW761" i="1"/>
  <c r="V761" i="1" s="1"/>
  <c r="CX761" i="1"/>
  <c r="W761" i="1" s="1"/>
  <c r="CY761" i="1"/>
  <c r="X761" i="1" s="1"/>
  <c r="CZ761" i="1"/>
  <c r="Y761" i="1" s="1"/>
  <c r="FR761" i="1"/>
  <c r="GL761" i="1"/>
  <c r="GN761" i="1"/>
  <c r="GO761" i="1"/>
  <c r="GV761" i="1"/>
  <c r="HC761" i="1"/>
  <c r="GX761" i="1" s="1"/>
  <c r="C762" i="1"/>
  <c r="D762" i="1"/>
  <c r="AC762" i="1"/>
  <c r="AE762" i="1"/>
  <c r="AF762" i="1"/>
  <c r="S762" i="1" s="1"/>
  <c r="AG762" i="1"/>
  <c r="AH762" i="1"/>
  <c r="AI762" i="1"/>
  <c r="AJ762" i="1"/>
  <c r="CQ762" i="1"/>
  <c r="CR762" i="1"/>
  <c r="CS762" i="1"/>
  <c r="CT762" i="1"/>
  <c r="CU762" i="1"/>
  <c r="T762" i="1" s="1"/>
  <c r="CV762" i="1"/>
  <c r="U762" i="1" s="1"/>
  <c r="CW762" i="1"/>
  <c r="V762" i="1" s="1"/>
  <c r="CX762" i="1"/>
  <c r="W762" i="1" s="1"/>
  <c r="CY762" i="1"/>
  <c r="X762" i="1" s="1"/>
  <c r="CZ762" i="1"/>
  <c r="Y762" i="1" s="1"/>
  <c r="FR762" i="1"/>
  <c r="GL762" i="1"/>
  <c r="GN762" i="1"/>
  <c r="GO762" i="1"/>
  <c r="GV762" i="1"/>
  <c r="HC762" i="1"/>
  <c r="GX762" i="1" s="1"/>
  <c r="C763" i="1"/>
  <c r="D763" i="1"/>
  <c r="AC763" i="1"/>
  <c r="AE763" i="1"/>
  <c r="AF763" i="1"/>
  <c r="S763" i="1" s="1"/>
  <c r="AG763" i="1"/>
  <c r="AH763" i="1"/>
  <c r="AI763" i="1"/>
  <c r="AJ763" i="1"/>
  <c r="CQ763" i="1"/>
  <c r="CR763" i="1"/>
  <c r="CS763" i="1"/>
  <c r="CT763" i="1"/>
  <c r="CU763" i="1"/>
  <c r="T763" i="1" s="1"/>
  <c r="CV763" i="1"/>
  <c r="U763" i="1" s="1"/>
  <c r="CW763" i="1"/>
  <c r="V763" i="1" s="1"/>
  <c r="CX763" i="1"/>
  <c r="W763" i="1" s="1"/>
  <c r="CY763" i="1"/>
  <c r="X763" i="1" s="1"/>
  <c r="CZ763" i="1"/>
  <c r="Y763" i="1" s="1"/>
  <c r="FR763" i="1"/>
  <c r="GL763" i="1"/>
  <c r="GN763" i="1"/>
  <c r="GO763" i="1"/>
  <c r="GV763" i="1"/>
  <c r="HC763" i="1"/>
  <c r="GX763" i="1" s="1"/>
  <c r="C764" i="1"/>
  <c r="D764" i="1"/>
  <c r="AC764" i="1"/>
  <c r="AE764" i="1"/>
  <c r="AF764" i="1"/>
  <c r="S764" i="1" s="1"/>
  <c r="AG764" i="1"/>
  <c r="AH764" i="1"/>
  <c r="AI764" i="1"/>
  <c r="AJ764" i="1"/>
  <c r="CQ764" i="1"/>
  <c r="CR764" i="1"/>
  <c r="CS764" i="1"/>
  <c r="CT764" i="1"/>
  <c r="CU764" i="1"/>
  <c r="T764" i="1" s="1"/>
  <c r="CV764" i="1"/>
  <c r="U764" i="1" s="1"/>
  <c r="CW764" i="1"/>
  <c r="V764" i="1" s="1"/>
  <c r="CX764" i="1"/>
  <c r="W764" i="1" s="1"/>
  <c r="CY764" i="1"/>
  <c r="X764" i="1" s="1"/>
  <c r="CZ764" i="1"/>
  <c r="Y764" i="1" s="1"/>
  <c r="FR764" i="1"/>
  <c r="GL764" i="1"/>
  <c r="GN764" i="1"/>
  <c r="GO764" i="1"/>
  <c r="GV764" i="1"/>
  <c r="HC764" i="1"/>
  <c r="GX764" i="1" s="1"/>
  <c r="B766" i="1"/>
  <c r="B755" i="1" s="1"/>
  <c r="C766" i="1"/>
  <c r="C755" i="1" s="1"/>
  <c r="D766" i="1"/>
  <c r="D755" i="1" s="1"/>
  <c r="F766" i="1"/>
  <c r="F755" i="1" s="1"/>
  <c r="G766" i="1"/>
  <c r="G755" i="1" s="1"/>
  <c r="AF766" i="1"/>
  <c r="AG766" i="1"/>
  <c r="AH766" i="1"/>
  <c r="AI766" i="1"/>
  <c r="AJ766" i="1"/>
  <c r="AK766" i="1"/>
  <c r="AL766" i="1"/>
  <c r="BX766" i="1"/>
  <c r="BY766" i="1"/>
  <c r="BZ766" i="1"/>
  <c r="CB766" i="1"/>
  <c r="CC766" i="1"/>
  <c r="CG766" i="1"/>
  <c r="CI766" i="1"/>
  <c r="CJ766" i="1"/>
  <c r="CK766" i="1"/>
  <c r="CL766" i="1"/>
  <c r="CM766" i="1"/>
  <c r="B796" i="1"/>
  <c r="B562" i="1" s="1"/>
  <c r="C796" i="1"/>
  <c r="C562" i="1" s="1"/>
  <c r="D796" i="1"/>
  <c r="D562" i="1" s="1"/>
  <c r="F796" i="1"/>
  <c r="F562" i="1" s="1"/>
  <c r="G796" i="1"/>
  <c r="G562" i="1" s="1"/>
  <c r="B829" i="1"/>
  <c r="B18" i="1" s="1"/>
  <c r="C829" i="1"/>
  <c r="C18" i="1" s="1"/>
  <c r="D829" i="1"/>
  <c r="D18" i="1" s="1"/>
  <c r="F829" i="1"/>
  <c r="F18" i="1" s="1"/>
  <c r="G829" i="1"/>
  <c r="G18" i="1" s="1"/>
  <c r="X35" i="6" l="1"/>
  <c r="O35" i="6"/>
  <c r="H35" i="6"/>
  <c r="W28" i="6"/>
  <c r="P35" i="6"/>
  <c r="J35" i="6"/>
  <c r="X45" i="6"/>
  <c r="O45" i="6"/>
  <c r="H45" i="6"/>
  <c r="W38" i="6"/>
  <c r="P45" i="6"/>
  <c r="J45" i="6"/>
  <c r="X55" i="6"/>
  <c r="O55" i="6"/>
  <c r="H55" i="6"/>
  <c r="W48" i="6"/>
  <c r="P55" i="6"/>
  <c r="J55" i="6"/>
  <c r="X65" i="6"/>
  <c r="O65" i="6"/>
  <c r="H65" i="6"/>
  <c r="W58" i="6"/>
  <c r="P65" i="6"/>
  <c r="J65" i="6"/>
  <c r="X75" i="6"/>
  <c r="O75" i="6"/>
  <c r="H75" i="6"/>
  <c r="W68" i="6"/>
  <c r="P75" i="6"/>
  <c r="J75" i="6"/>
  <c r="Y85" i="6"/>
  <c r="O85" i="6"/>
  <c r="H85" i="6"/>
  <c r="W78" i="6"/>
  <c r="P85" i="6"/>
  <c r="J85" i="6"/>
  <c r="Y95" i="6"/>
  <c r="O95" i="6"/>
  <c r="H95" i="6"/>
  <c r="W88" i="6"/>
  <c r="P95" i="6"/>
  <c r="J95" i="6"/>
  <c r="Y105" i="6"/>
  <c r="O105" i="6"/>
  <c r="H105" i="6"/>
  <c r="W98" i="6"/>
  <c r="P105" i="6"/>
  <c r="J105" i="6"/>
  <c r="Y115" i="6"/>
  <c r="O115" i="6"/>
  <c r="H115" i="6"/>
  <c r="W108" i="6"/>
  <c r="P115" i="6"/>
  <c r="J115" i="6"/>
  <c r="Y125" i="6"/>
  <c r="O125" i="6"/>
  <c r="H125" i="6"/>
  <c r="W118" i="6"/>
  <c r="P125" i="6"/>
  <c r="J125" i="6"/>
  <c r="Y135" i="6"/>
  <c r="O135" i="6"/>
  <c r="H135" i="6"/>
  <c r="W128" i="6"/>
  <c r="P135" i="6"/>
  <c r="J135" i="6"/>
  <c r="Y145" i="6"/>
  <c r="O145" i="6"/>
  <c r="H145" i="6"/>
  <c r="W138" i="6"/>
  <c r="P145" i="6"/>
  <c r="J145" i="6"/>
  <c r="Y155" i="6"/>
  <c r="O155" i="6"/>
  <c r="H155" i="6"/>
  <c r="W148" i="6"/>
  <c r="P155" i="6"/>
  <c r="J155" i="6"/>
  <c r="X167" i="6"/>
  <c r="O167" i="6"/>
  <c r="H167" i="6"/>
  <c r="P167" i="6"/>
  <c r="J167" i="6"/>
  <c r="X178" i="6"/>
  <c r="O178" i="6"/>
  <c r="H178" i="6"/>
  <c r="W170" i="6"/>
  <c r="P178" i="6"/>
  <c r="J178" i="6"/>
  <c r="Y188" i="6"/>
  <c r="O188" i="6"/>
  <c r="H188" i="6"/>
  <c r="W181" i="6"/>
  <c r="P188" i="6"/>
  <c r="J188" i="6"/>
  <c r="Y198" i="6"/>
  <c r="O198" i="6"/>
  <c r="H198" i="6"/>
  <c r="W191" i="6"/>
  <c r="P198" i="6"/>
  <c r="J198" i="6"/>
  <c r="X209" i="6"/>
  <c r="O209" i="6"/>
  <c r="H209" i="6"/>
  <c r="W201" i="6"/>
  <c r="P209" i="6"/>
  <c r="J209" i="6"/>
  <c r="X220" i="6"/>
  <c r="O220" i="6"/>
  <c r="H220" i="6"/>
  <c r="W212" i="6"/>
  <c r="P220" i="6"/>
  <c r="J220" i="6"/>
  <c r="Y231" i="6"/>
  <c r="O231" i="6"/>
  <c r="H231" i="6"/>
  <c r="W223" i="6"/>
  <c r="P231" i="6"/>
  <c r="J231" i="6"/>
  <c r="Y242" i="6"/>
  <c r="O242" i="6"/>
  <c r="H242" i="6"/>
  <c r="W234" i="6"/>
  <c r="P242" i="6"/>
  <c r="J242" i="6"/>
  <c r="Y252" i="6"/>
  <c r="O252" i="6"/>
  <c r="H252" i="6"/>
  <c r="W245" i="6"/>
  <c r="P252" i="6"/>
  <c r="J252" i="6"/>
  <c r="Y263" i="6"/>
  <c r="O263" i="6"/>
  <c r="H263" i="6"/>
  <c r="W255" i="6"/>
  <c r="P263" i="6"/>
  <c r="J263" i="6"/>
  <c r="Y274" i="6"/>
  <c r="O274" i="6"/>
  <c r="H274" i="6"/>
  <c r="W266" i="6"/>
  <c r="P274" i="6"/>
  <c r="J274" i="6"/>
  <c r="X284" i="6"/>
  <c r="O284" i="6"/>
  <c r="H284" i="6"/>
  <c r="W277" i="6"/>
  <c r="P284" i="6"/>
  <c r="J284" i="6"/>
  <c r="Y295" i="6"/>
  <c r="O295" i="6"/>
  <c r="H295" i="6"/>
  <c r="W287" i="6"/>
  <c r="P295" i="6"/>
  <c r="J295" i="6"/>
  <c r="Y306" i="6"/>
  <c r="O306" i="6"/>
  <c r="H306" i="6"/>
  <c r="W298" i="6"/>
  <c r="P306" i="6"/>
  <c r="J306" i="6"/>
  <c r="Y317" i="6"/>
  <c r="O317" i="6"/>
  <c r="H317" i="6"/>
  <c r="W309" i="6"/>
  <c r="P317" i="6"/>
  <c r="J317" i="6"/>
  <c r="Y328" i="6"/>
  <c r="O328" i="6"/>
  <c r="H328" i="6"/>
  <c r="W320" i="6"/>
  <c r="P328" i="6"/>
  <c r="J328" i="6"/>
  <c r="Y339" i="6"/>
  <c r="O339" i="6"/>
  <c r="H339" i="6"/>
  <c r="W331" i="6"/>
  <c r="P339" i="6"/>
  <c r="J339" i="6"/>
  <c r="X348" i="6"/>
  <c r="O348" i="6"/>
  <c r="H348" i="6"/>
  <c r="P348" i="6"/>
  <c r="J348" i="6"/>
  <c r="Y351" i="6"/>
  <c r="O351" i="6"/>
  <c r="H351" i="6"/>
  <c r="P351" i="6"/>
  <c r="J351" i="6"/>
  <c r="Y354" i="6"/>
  <c r="O354" i="6"/>
  <c r="H354" i="6"/>
  <c r="P354" i="6"/>
  <c r="J354" i="6"/>
  <c r="Y357" i="6"/>
  <c r="O357" i="6"/>
  <c r="H357" i="6"/>
  <c r="P357" i="6"/>
  <c r="J357" i="6"/>
  <c r="Y360" i="6"/>
  <c r="O360" i="6"/>
  <c r="H360" i="6"/>
  <c r="P360" i="6"/>
  <c r="J360" i="6"/>
  <c r="Y363" i="6"/>
  <c r="O363" i="6"/>
  <c r="H363" i="6"/>
  <c r="P363" i="6"/>
  <c r="J363" i="6"/>
  <c r="Y366" i="6"/>
  <c r="O366" i="6"/>
  <c r="H366" i="6"/>
  <c r="P366" i="6"/>
  <c r="J366" i="6"/>
  <c r="Y369" i="6"/>
  <c r="O369" i="6"/>
  <c r="H369" i="6"/>
  <c r="P369" i="6"/>
  <c r="J369" i="6"/>
  <c r="Y372" i="6"/>
  <c r="O372" i="6"/>
  <c r="H372" i="6"/>
  <c r="P372" i="6"/>
  <c r="J372" i="6"/>
  <c r="Y375" i="6"/>
  <c r="O375" i="6"/>
  <c r="H375" i="6"/>
  <c r="P375" i="6"/>
  <c r="J375" i="6"/>
  <c r="Y378" i="6"/>
  <c r="O378" i="6"/>
  <c r="H378" i="6"/>
  <c r="P378" i="6"/>
  <c r="J378" i="6"/>
  <c r="Y381" i="6"/>
  <c r="O381" i="6"/>
  <c r="H381" i="6"/>
  <c r="P381" i="6"/>
  <c r="J381" i="6"/>
  <c r="Y384" i="6"/>
  <c r="O384" i="6"/>
  <c r="H384" i="6"/>
  <c r="P384" i="6"/>
  <c r="J384" i="6"/>
  <c r="Y387" i="6"/>
  <c r="O387" i="6"/>
  <c r="H387" i="6"/>
  <c r="P387" i="6"/>
  <c r="J387" i="6"/>
  <c r="Y390" i="6"/>
  <c r="O390" i="6"/>
  <c r="H390" i="6"/>
  <c r="P390" i="6"/>
  <c r="J390" i="6"/>
  <c r="Y393" i="6"/>
  <c r="O393" i="6"/>
  <c r="H393" i="6"/>
  <c r="P393" i="6"/>
  <c r="J393" i="6"/>
  <c r="Y396" i="6"/>
  <c r="O396" i="6"/>
  <c r="H396" i="6"/>
  <c r="P396" i="6"/>
  <c r="J396" i="6"/>
  <c r="Y399" i="6"/>
  <c r="O399" i="6"/>
  <c r="H399" i="6"/>
  <c r="P399" i="6"/>
  <c r="J399" i="6"/>
  <c r="Y402" i="6"/>
  <c r="O402" i="6"/>
  <c r="H402" i="6"/>
  <c r="P402" i="6"/>
  <c r="J402" i="6"/>
  <c r="Y405" i="6"/>
  <c r="O405" i="6"/>
  <c r="H405" i="6"/>
  <c r="P405" i="6"/>
  <c r="J405" i="6"/>
  <c r="X414" i="6"/>
  <c r="O414" i="6"/>
  <c r="H414" i="6"/>
  <c r="P414" i="6"/>
  <c r="J414" i="6"/>
  <c r="X417" i="6"/>
  <c r="O417" i="6"/>
  <c r="H417" i="6"/>
  <c r="P417" i="6"/>
  <c r="J417" i="6"/>
  <c r="AA430" i="6"/>
  <c r="O430" i="6"/>
  <c r="H430" i="6"/>
  <c r="W426" i="6"/>
  <c r="P430" i="6"/>
  <c r="J430" i="6"/>
  <c r="AA437" i="6"/>
  <c r="O437" i="6"/>
  <c r="H437" i="6"/>
  <c r="W433" i="6"/>
  <c r="P437" i="6"/>
  <c r="J437" i="6"/>
  <c r="AA444" i="6"/>
  <c r="O444" i="6"/>
  <c r="H444" i="6"/>
  <c r="W440" i="6"/>
  <c r="P444" i="6"/>
  <c r="J444" i="6"/>
  <c r="AA451" i="6"/>
  <c r="O451" i="6"/>
  <c r="H451" i="6"/>
  <c r="W447" i="6"/>
  <c r="P451" i="6"/>
  <c r="J451" i="6"/>
  <c r="AA458" i="6"/>
  <c r="O458" i="6"/>
  <c r="H458" i="6"/>
  <c r="W454" i="6"/>
  <c r="P458" i="6"/>
  <c r="J458" i="6"/>
  <c r="AA465" i="6"/>
  <c r="O465" i="6"/>
  <c r="H465" i="6"/>
  <c r="W461" i="6"/>
  <c r="P465" i="6"/>
  <c r="J465" i="6"/>
  <c r="AA472" i="6"/>
  <c r="O472" i="6"/>
  <c r="H472" i="6"/>
  <c r="W468" i="6"/>
  <c r="P472" i="6"/>
  <c r="J472" i="6"/>
  <c r="AA479" i="6"/>
  <c r="O479" i="6"/>
  <c r="H479" i="6"/>
  <c r="W475" i="6"/>
  <c r="P479" i="6"/>
  <c r="J479" i="6"/>
  <c r="CM755" i="1"/>
  <c r="BD766" i="1"/>
  <c r="CL755" i="1"/>
  <c r="BC766" i="1"/>
  <c r="CK755" i="1"/>
  <c r="BB766" i="1"/>
  <c r="CJ755" i="1"/>
  <c r="BA766" i="1"/>
  <c r="CI755" i="1"/>
  <c r="AZ766" i="1"/>
  <c r="CG755" i="1"/>
  <c r="AX766" i="1"/>
  <c r="CC755" i="1"/>
  <c r="AT766" i="1"/>
  <c r="CB755" i="1"/>
  <c r="AS766" i="1"/>
  <c r="BZ755" i="1"/>
  <c r="AQ766" i="1"/>
  <c r="BY755" i="1"/>
  <c r="AP766" i="1"/>
  <c r="BX755" i="1"/>
  <c r="AO766" i="1"/>
  <c r="AL755" i="1"/>
  <c r="Y766" i="1"/>
  <c r="AK755" i="1"/>
  <c r="X766" i="1"/>
  <c r="AJ755" i="1"/>
  <c r="W766" i="1"/>
  <c r="AI755" i="1"/>
  <c r="V766" i="1"/>
  <c r="AH755" i="1"/>
  <c r="U766" i="1"/>
  <c r="AG755" i="1"/>
  <c r="T766" i="1"/>
  <c r="AF755" i="1"/>
  <c r="S766" i="1"/>
  <c r="Q764" i="1"/>
  <c r="R764" i="1"/>
  <c r="GK764" i="1" s="1"/>
  <c r="AD764" i="1"/>
  <c r="P764" i="1"/>
  <c r="CP764" i="1" s="1"/>
  <c r="O764" i="1" s="1"/>
  <c r="AB764" i="1"/>
  <c r="Q763" i="1"/>
  <c r="R763" i="1"/>
  <c r="GK763" i="1" s="1"/>
  <c r="AD763" i="1"/>
  <c r="P763" i="1"/>
  <c r="CP763" i="1" s="1"/>
  <c r="O763" i="1" s="1"/>
  <c r="AB763" i="1"/>
  <c r="Q762" i="1"/>
  <c r="R762" i="1"/>
  <c r="GK762" i="1" s="1"/>
  <c r="AD762" i="1"/>
  <c r="P762" i="1"/>
  <c r="CP762" i="1" s="1"/>
  <c r="O762" i="1" s="1"/>
  <c r="AB762" i="1"/>
  <c r="Q761" i="1"/>
  <c r="R761" i="1"/>
  <c r="GK761" i="1" s="1"/>
  <c r="AD761" i="1"/>
  <c r="P761" i="1"/>
  <c r="CP761" i="1" s="1"/>
  <c r="O761" i="1" s="1"/>
  <c r="AB761" i="1"/>
  <c r="Q760" i="1"/>
  <c r="R760" i="1"/>
  <c r="GK760" i="1" s="1"/>
  <c r="AD760" i="1"/>
  <c r="P760" i="1"/>
  <c r="CP760" i="1" s="1"/>
  <c r="O760" i="1" s="1"/>
  <c r="AB760" i="1"/>
  <c r="Q759" i="1"/>
  <c r="R759" i="1"/>
  <c r="GK759" i="1" s="1"/>
  <c r="AD759" i="1"/>
  <c r="P759" i="1"/>
  <c r="CP759" i="1" s="1"/>
  <c r="O759" i="1" s="1"/>
  <c r="AB759" i="1"/>
  <c r="Q758" i="1"/>
  <c r="R758" i="1"/>
  <c r="GK758" i="1" s="1"/>
  <c r="AD758" i="1"/>
  <c r="P758" i="1"/>
  <c r="CP758" i="1" s="1"/>
  <c r="O758" i="1" s="1"/>
  <c r="AB758" i="1"/>
  <c r="Q757" i="1"/>
  <c r="AD766" i="1" s="1"/>
  <c r="R757" i="1"/>
  <c r="AD757" i="1"/>
  <c r="P757" i="1"/>
  <c r="AB757" i="1"/>
  <c r="CM718" i="1"/>
  <c r="BD723" i="1"/>
  <c r="CL718" i="1"/>
  <c r="BC723" i="1"/>
  <c r="CK718" i="1"/>
  <c r="BB723" i="1"/>
  <c r="CJ718" i="1"/>
  <c r="BA723" i="1"/>
  <c r="CI718" i="1"/>
  <c r="AZ723" i="1"/>
  <c r="CG718" i="1"/>
  <c r="AX723" i="1"/>
  <c r="CD718" i="1"/>
  <c r="AU723" i="1"/>
  <c r="CC718" i="1"/>
  <c r="AT723" i="1"/>
  <c r="BZ718" i="1"/>
  <c r="AQ723" i="1"/>
  <c r="BY718" i="1"/>
  <c r="AP723" i="1"/>
  <c r="BX718" i="1"/>
  <c r="AO723" i="1"/>
  <c r="AL718" i="1"/>
  <c r="Y723" i="1"/>
  <c r="AK718" i="1"/>
  <c r="X723" i="1"/>
  <c r="AJ718" i="1"/>
  <c r="W723" i="1"/>
  <c r="AI718" i="1"/>
  <c r="V723" i="1"/>
  <c r="AH718" i="1"/>
  <c r="U723" i="1"/>
  <c r="AG718" i="1"/>
  <c r="T723" i="1"/>
  <c r="AF718" i="1"/>
  <c r="S723" i="1"/>
  <c r="Q721" i="1"/>
  <c r="R721" i="1"/>
  <c r="GK721" i="1" s="1"/>
  <c r="AD721" i="1"/>
  <c r="P721" i="1"/>
  <c r="CP721" i="1" s="1"/>
  <c r="O721" i="1" s="1"/>
  <c r="AB721" i="1"/>
  <c r="Q720" i="1"/>
  <c r="AD723" i="1" s="1"/>
  <c r="R720" i="1"/>
  <c r="AD720" i="1"/>
  <c r="P720" i="1"/>
  <c r="AB720" i="1"/>
  <c r="CM667" i="1"/>
  <c r="BD686" i="1"/>
  <c r="CL667" i="1"/>
  <c r="BC686" i="1"/>
  <c r="CK667" i="1"/>
  <c r="BB686" i="1"/>
  <c r="CJ667" i="1"/>
  <c r="BA686" i="1"/>
  <c r="CI667" i="1"/>
  <c r="AZ686" i="1"/>
  <c r="CG667" i="1"/>
  <c r="AX686" i="1"/>
  <c r="CD667" i="1"/>
  <c r="AU686" i="1"/>
  <c r="BZ667" i="1"/>
  <c r="AQ686" i="1"/>
  <c r="BY667" i="1"/>
  <c r="AP686" i="1"/>
  <c r="BX667" i="1"/>
  <c r="AO686" i="1"/>
  <c r="AL667" i="1"/>
  <c r="Y686" i="1"/>
  <c r="AK667" i="1"/>
  <c r="X686" i="1"/>
  <c r="AJ667" i="1"/>
  <c r="W686" i="1"/>
  <c r="AI667" i="1"/>
  <c r="V686" i="1"/>
  <c r="AH667" i="1"/>
  <c r="U686" i="1"/>
  <c r="AG667" i="1"/>
  <c r="T686" i="1"/>
  <c r="AF667" i="1"/>
  <c r="S686" i="1"/>
  <c r="Q684" i="1"/>
  <c r="R684" i="1"/>
  <c r="GK684" i="1" s="1"/>
  <c r="AD684" i="1"/>
  <c r="P684" i="1"/>
  <c r="CP684" i="1" s="1"/>
  <c r="O684" i="1" s="1"/>
  <c r="AB684" i="1"/>
  <c r="Q683" i="1"/>
  <c r="R683" i="1"/>
  <c r="GK683" i="1" s="1"/>
  <c r="AD683" i="1"/>
  <c r="P683" i="1"/>
  <c r="CP683" i="1" s="1"/>
  <c r="O683" i="1" s="1"/>
  <c r="AB683" i="1"/>
  <c r="Q682" i="1"/>
  <c r="R682" i="1"/>
  <c r="GK682" i="1" s="1"/>
  <c r="AD682" i="1"/>
  <c r="P682" i="1"/>
  <c r="CP682" i="1" s="1"/>
  <c r="O682" i="1" s="1"/>
  <c r="AB682" i="1"/>
  <c r="Q681" i="1"/>
  <c r="R681" i="1"/>
  <c r="GK681" i="1" s="1"/>
  <c r="AD681" i="1"/>
  <c r="P681" i="1"/>
  <c r="CP681" i="1" s="1"/>
  <c r="O681" i="1" s="1"/>
  <c r="AB681" i="1"/>
  <c r="Q680" i="1"/>
  <c r="R680" i="1"/>
  <c r="GK680" i="1" s="1"/>
  <c r="AD680" i="1"/>
  <c r="P680" i="1"/>
  <c r="CP680" i="1" s="1"/>
  <c r="O680" i="1" s="1"/>
  <c r="AB680" i="1"/>
  <c r="Q679" i="1"/>
  <c r="R679" i="1"/>
  <c r="GK679" i="1" s="1"/>
  <c r="AD679" i="1"/>
  <c r="P679" i="1"/>
  <c r="CP679" i="1" s="1"/>
  <c r="O679" i="1" s="1"/>
  <c r="AB679" i="1"/>
  <c r="Q678" i="1"/>
  <c r="R678" i="1"/>
  <c r="GK678" i="1" s="1"/>
  <c r="AD678" i="1"/>
  <c r="P678" i="1"/>
  <c r="CP678" i="1" s="1"/>
  <c r="O678" i="1" s="1"/>
  <c r="AB678" i="1"/>
  <c r="Q677" i="1"/>
  <c r="R677" i="1"/>
  <c r="GK677" i="1" s="1"/>
  <c r="AD677" i="1"/>
  <c r="P677" i="1"/>
  <c r="CP677" i="1" s="1"/>
  <c r="O677" i="1" s="1"/>
  <c r="AB677" i="1"/>
  <c r="Q676" i="1"/>
  <c r="R676" i="1"/>
  <c r="GK676" i="1" s="1"/>
  <c r="AD676" i="1"/>
  <c r="P676" i="1"/>
  <c r="CP676" i="1" s="1"/>
  <c r="O676" i="1" s="1"/>
  <c r="AB676" i="1"/>
  <c r="Q675" i="1"/>
  <c r="R675" i="1"/>
  <c r="GK675" i="1" s="1"/>
  <c r="AD675" i="1"/>
  <c r="P675" i="1"/>
  <c r="CP675" i="1" s="1"/>
  <c r="O675" i="1" s="1"/>
  <c r="AB675" i="1"/>
  <c r="Q674" i="1"/>
  <c r="R674" i="1"/>
  <c r="GK674" i="1" s="1"/>
  <c r="AD674" i="1"/>
  <c r="P674" i="1"/>
  <c r="CP674" i="1" s="1"/>
  <c r="O674" i="1" s="1"/>
  <c r="AB674" i="1"/>
  <c r="Q673" i="1"/>
  <c r="R673" i="1"/>
  <c r="GK673" i="1" s="1"/>
  <c r="AD673" i="1"/>
  <c r="P673" i="1"/>
  <c r="CP673" i="1" s="1"/>
  <c r="O673" i="1" s="1"/>
  <c r="AB673" i="1"/>
  <c r="Q672" i="1"/>
  <c r="R672" i="1"/>
  <c r="GK672" i="1" s="1"/>
  <c r="AD672" i="1"/>
  <c r="P672" i="1"/>
  <c r="CP672" i="1" s="1"/>
  <c r="O672" i="1" s="1"/>
  <c r="AB672" i="1"/>
  <c r="Q671" i="1"/>
  <c r="R671" i="1"/>
  <c r="GK671" i="1" s="1"/>
  <c r="AD671" i="1"/>
  <c r="P671" i="1"/>
  <c r="CP671" i="1" s="1"/>
  <c r="O671" i="1" s="1"/>
  <c r="AB671" i="1"/>
  <c r="Q670" i="1"/>
  <c r="R670" i="1"/>
  <c r="GK670" i="1" s="1"/>
  <c r="AD670" i="1"/>
  <c r="P670" i="1"/>
  <c r="CP670" i="1" s="1"/>
  <c r="O670" i="1" s="1"/>
  <c r="AB670" i="1"/>
  <c r="Q669" i="1"/>
  <c r="AD686" i="1" s="1"/>
  <c r="R669" i="1"/>
  <c r="AD669" i="1"/>
  <c r="P669" i="1"/>
  <c r="AB669" i="1"/>
  <c r="CM615" i="1"/>
  <c r="BD635" i="1"/>
  <c r="CL615" i="1"/>
  <c r="BC635" i="1"/>
  <c r="CK615" i="1"/>
  <c r="BB635" i="1"/>
  <c r="CJ615" i="1"/>
  <c r="BA635" i="1"/>
  <c r="CI615" i="1"/>
  <c r="AZ635" i="1"/>
  <c r="CG615" i="1"/>
  <c r="AX635" i="1"/>
  <c r="CD615" i="1"/>
  <c r="AU635" i="1"/>
  <c r="BZ615" i="1"/>
  <c r="AQ635" i="1"/>
  <c r="BY615" i="1"/>
  <c r="AP635" i="1"/>
  <c r="BX615" i="1"/>
  <c r="AO635" i="1"/>
  <c r="AL615" i="1"/>
  <c r="Y635" i="1"/>
  <c r="AK615" i="1"/>
  <c r="X635" i="1"/>
  <c r="AJ615" i="1"/>
  <c r="W635" i="1"/>
  <c r="AI615" i="1"/>
  <c r="V635" i="1"/>
  <c r="AH615" i="1"/>
  <c r="U635" i="1"/>
  <c r="AG615" i="1"/>
  <c r="T635" i="1"/>
  <c r="AF615" i="1"/>
  <c r="S635" i="1"/>
  <c r="Q633" i="1"/>
  <c r="R633" i="1"/>
  <c r="GK633" i="1" s="1"/>
  <c r="AD633" i="1"/>
  <c r="P633" i="1"/>
  <c r="CP633" i="1" s="1"/>
  <c r="O633" i="1" s="1"/>
  <c r="AB633" i="1"/>
  <c r="DF178" i="3"/>
  <c r="DG178" i="3"/>
  <c r="DH178" i="3"/>
  <c r="DI178" i="3"/>
  <c r="DJ178" i="3" s="1"/>
  <c r="Q632" i="1"/>
  <c r="R632" i="1"/>
  <c r="GK632" i="1" s="1"/>
  <c r="AD632" i="1"/>
  <c r="P632" i="1"/>
  <c r="CP632" i="1" s="1"/>
  <c r="O632" i="1" s="1"/>
  <c r="AB632" i="1"/>
  <c r="DF177" i="3"/>
  <c r="DG177" i="3"/>
  <c r="DH177" i="3"/>
  <c r="DI177" i="3"/>
  <c r="DJ177" i="3" s="1"/>
  <c r="Q631" i="1"/>
  <c r="R631" i="1"/>
  <c r="GK631" i="1" s="1"/>
  <c r="AD631" i="1"/>
  <c r="P631" i="1"/>
  <c r="CP631" i="1" s="1"/>
  <c r="O631" i="1" s="1"/>
  <c r="AB631" i="1"/>
  <c r="DF176" i="3"/>
  <c r="DG176" i="3"/>
  <c r="DH176" i="3"/>
  <c r="DI176" i="3"/>
  <c r="DJ176" i="3" s="1"/>
  <c r="Q630" i="1"/>
  <c r="R630" i="1"/>
  <c r="GK630" i="1" s="1"/>
  <c r="AD630" i="1"/>
  <c r="P630" i="1"/>
  <c r="CP630" i="1" s="1"/>
  <c r="O630" i="1" s="1"/>
  <c r="AB630" i="1"/>
  <c r="DF175" i="3"/>
  <c r="DG175" i="3"/>
  <c r="DH175" i="3"/>
  <c r="DI175" i="3"/>
  <c r="DJ175" i="3" s="1"/>
  <c r="Q629" i="1"/>
  <c r="R629" i="1"/>
  <c r="GK629" i="1" s="1"/>
  <c r="AD629" i="1"/>
  <c r="P629" i="1"/>
  <c r="CP629" i="1" s="1"/>
  <c r="O629" i="1" s="1"/>
  <c r="AB629" i="1"/>
  <c r="Q628" i="1"/>
  <c r="R628" i="1"/>
  <c r="GK628" i="1" s="1"/>
  <c r="AD628" i="1"/>
  <c r="P628" i="1"/>
  <c r="CP628" i="1" s="1"/>
  <c r="O628" i="1" s="1"/>
  <c r="AB628" i="1"/>
  <c r="Q627" i="1"/>
  <c r="R627" i="1"/>
  <c r="GK627" i="1" s="1"/>
  <c r="AD627" i="1"/>
  <c r="P627" i="1"/>
  <c r="CP627" i="1" s="1"/>
  <c r="O627" i="1" s="1"/>
  <c r="AB627" i="1"/>
  <c r="Q626" i="1"/>
  <c r="R626" i="1"/>
  <c r="GK626" i="1" s="1"/>
  <c r="AD626" i="1"/>
  <c r="P626" i="1"/>
  <c r="CP626" i="1" s="1"/>
  <c r="O626" i="1" s="1"/>
  <c r="AB626" i="1"/>
  <c r="Q625" i="1"/>
  <c r="R625" i="1"/>
  <c r="GK625" i="1" s="1"/>
  <c r="AD625" i="1"/>
  <c r="P625" i="1"/>
  <c r="CP625" i="1" s="1"/>
  <c r="O625" i="1" s="1"/>
  <c r="AB625" i="1"/>
  <c r="Q624" i="1"/>
  <c r="R624" i="1"/>
  <c r="GK624" i="1" s="1"/>
  <c r="AD624" i="1"/>
  <c r="P624" i="1"/>
  <c r="CP624" i="1" s="1"/>
  <c r="O624" i="1" s="1"/>
  <c r="AB624" i="1"/>
  <c r="Q623" i="1"/>
  <c r="R623" i="1"/>
  <c r="GK623" i="1" s="1"/>
  <c r="AD623" i="1"/>
  <c r="P623" i="1"/>
  <c r="CP623" i="1" s="1"/>
  <c r="O623" i="1" s="1"/>
  <c r="AB623" i="1"/>
  <c r="Q622" i="1"/>
  <c r="R622" i="1"/>
  <c r="GK622" i="1" s="1"/>
  <c r="AD622" i="1"/>
  <c r="P622" i="1"/>
  <c r="CP622" i="1" s="1"/>
  <c r="O622" i="1" s="1"/>
  <c r="AB622" i="1"/>
  <c r="Q621" i="1"/>
  <c r="R621" i="1"/>
  <c r="GK621" i="1" s="1"/>
  <c r="AD621" i="1"/>
  <c r="P621" i="1"/>
  <c r="CP621" i="1" s="1"/>
  <c r="O621" i="1" s="1"/>
  <c r="AB621" i="1"/>
  <c r="Q620" i="1"/>
  <c r="R620" i="1"/>
  <c r="GK620" i="1" s="1"/>
  <c r="AD620" i="1"/>
  <c r="P620" i="1"/>
  <c r="CP620" i="1" s="1"/>
  <c r="O620" i="1" s="1"/>
  <c r="AB620" i="1"/>
  <c r="Q619" i="1"/>
  <c r="R619" i="1"/>
  <c r="GK619" i="1" s="1"/>
  <c r="AD619" i="1"/>
  <c r="P619" i="1"/>
  <c r="CP619" i="1" s="1"/>
  <c r="O619" i="1" s="1"/>
  <c r="AB619" i="1"/>
  <c r="Q618" i="1"/>
  <c r="R618" i="1"/>
  <c r="GK618" i="1" s="1"/>
  <c r="AD618" i="1"/>
  <c r="P618" i="1"/>
  <c r="CP618" i="1" s="1"/>
  <c r="O618" i="1" s="1"/>
  <c r="AB618" i="1"/>
  <c r="Q617" i="1"/>
  <c r="AD635" i="1" s="1"/>
  <c r="R617" i="1"/>
  <c r="AD617" i="1"/>
  <c r="P617" i="1"/>
  <c r="AB617" i="1"/>
  <c r="CM566" i="1"/>
  <c r="BD583" i="1"/>
  <c r="CL566" i="1"/>
  <c r="BC583" i="1"/>
  <c r="CK566" i="1"/>
  <c r="BB583" i="1"/>
  <c r="CJ566" i="1"/>
  <c r="BA583" i="1"/>
  <c r="CI566" i="1"/>
  <c r="AZ583" i="1"/>
  <c r="CG566" i="1"/>
  <c r="AX583" i="1"/>
  <c r="CD566" i="1"/>
  <c r="AU583" i="1"/>
  <c r="BZ566" i="1"/>
  <c r="AQ583" i="1"/>
  <c r="BY566" i="1"/>
  <c r="AP583" i="1"/>
  <c r="BX566" i="1"/>
  <c r="AO583" i="1"/>
  <c r="AL566" i="1"/>
  <c r="Y583" i="1"/>
  <c r="AK566" i="1"/>
  <c r="X583" i="1"/>
  <c r="AJ566" i="1"/>
  <c r="W583" i="1"/>
  <c r="AI566" i="1"/>
  <c r="V583" i="1"/>
  <c r="AH566" i="1"/>
  <c r="U583" i="1"/>
  <c r="AG566" i="1"/>
  <c r="T583" i="1"/>
  <c r="AF566" i="1"/>
  <c r="S583" i="1"/>
  <c r="Q581" i="1"/>
  <c r="R581" i="1"/>
  <c r="GK581" i="1" s="1"/>
  <c r="AD581" i="1"/>
  <c r="P581" i="1"/>
  <c r="CP581" i="1" s="1"/>
  <c r="O581" i="1" s="1"/>
  <c r="AB581" i="1"/>
  <c r="DF151" i="3"/>
  <c r="DG151" i="3"/>
  <c r="DH151" i="3"/>
  <c r="DI151" i="3"/>
  <c r="DJ151" i="3" s="1"/>
  <c r="Q580" i="1"/>
  <c r="R580" i="1"/>
  <c r="GK580" i="1" s="1"/>
  <c r="AD580" i="1"/>
  <c r="P580" i="1"/>
  <c r="CP580" i="1" s="1"/>
  <c r="O580" i="1" s="1"/>
  <c r="AB580" i="1"/>
  <c r="DF150" i="3"/>
  <c r="DG150" i="3"/>
  <c r="DH150" i="3"/>
  <c r="DI150" i="3"/>
  <c r="DJ150" i="3" s="1"/>
  <c r="Q579" i="1"/>
  <c r="R579" i="1"/>
  <c r="GK579" i="1" s="1"/>
  <c r="AD579" i="1"/>
  <c r="P579" i="1"/>
  <c r="CP579" i="1" s="1"/>
  <c r="O579" i="1" s="1"/>
  <c r="AB579" i="1"/>
  <c r="DF149" i="3"/>
  <c r="DG149" i="3"/>
  <c r="DH149" i="3"/>
  <c r="DI149" i="3"/>
  <c r="DJ149" i="3" s="1"/>
  <c r="Q578" i="1"/>
  <c r="R578" i="1"/>
  <c r="GK578" i="1" s="1"/>
  <c r="AD578" i="1"/>
  <c r="P578" i="1"/>
  <c r="CP578" i="1" s="1"/>
  <c r="O578" i="1" s="1"/>
  <c r="AB578" i="1"/>
  <c r="DF148" i="3"/>
  <c r="DG148" i="3"/>
  <c r="DH148" i="3"/>
  <c r="DI148" i="3"/>
  <c r="DJ148" i="3" s="1"/>
  <c r="Q577" i="1"/>
  <c r="R577" i="1"/>
  <c r="GK577" i="1" s="1"/>
  <c r="AD577" i="1"/>
  <c r="P577" i="1"/>
  <c r="CP577" i="1" s="1"/>
  <c r="O577" i="1" s="1"/>
  <c r="AB577" i="1"/>
  <c r="Q576" i="1"/>
  <c r="R576" i="1"/>
  <c r="GK576" i="1" s="1"/>
  <c r="AD576" i="1"/>
  <c r="P576" i="1"/>
  <c r="CP576" i="1" s="1"/>
  <c r="O576" i="1" s="1"/>
  <c r="AB576" i="1"/>
  <c r="Q575" i="1"/>
  <c r="R575" i="1"/>
  <c r="GK575" i="1" s="1"/>
  <c r="AD575" i="1"/>
  <c r="P575" i="1"/>
  <c r="CP575" i="1" s="1"/>
  <c r="O575" i="1" s="1"/>
  <c r="AB575" i="1"/>
  <c r="Q574" i="1"/>
  <c r="R574" i="1"/>
  <c r="GK574" i="1" s="1"/>
  <c r="AD574" i="1"/>
  <c r="P574" i="1"/>
  <c r="CP574" i="1" s="1"/>
  <c r="O574" i="1" s="1"/>
  <c r="AB574" i="1"/>
  <c r="Q573" i="1"/>
  <c r="R573" i="1"/>
  <c r="GK573" i="1" s="1"/>
  <c r="AD573" i="1"/>
  <c r="P573" i="1"/>
  <c r="CP573" i="1" s="1"/>
  <c r="O573" i="1" s="1"/>
  <c r="AB573" i="1"/>
  <c r="Q572" i="1"/>
  <c r="R572" i="1"/>
  <c r="GK572" i="1" s="1"/>
  <c r="AD572" i="1"/>
  <c r="P572" i="1"/>
  <c r="CP572" i="1" s="1"/>
  <c r="O572" i="1" s="1"/>
  <c r="AB572" i="1"/>
  <c r="Q571" i="1"/>
  <c r="R571" i="1"/>
  <c r="GK571" i="1" s="1"/>
  <c r="AD571" i="1"/>
  <c r="P571" i="1"/>
  <c r="CP571" i="1" s="1"/>
  <c r="O571" i="1" s="1"/>
  <c r="AB571" i="1"/>
  <c r="Q570" i="1"/>
  <c r="R570" i="1"/>
  <c r="GK570" i="1" s="1"/>
  <c r="AD570" i="1"/>
  <c r="P570" i="1"/>
  <c r="CP570" i="1" s="1"/>
  <c r="O570" i="1" s="1"/>
  <c r="AB570" i="1"/>
  <c r="Q569" i="1"/>
  <c r="R569" i="1"/>
  <c r="GK569" i="1" s="1"/>
  <c r="AD569" i="1"/>
  <c r="P569" i="1"/>
  <c r="CP569" i="1" s="1"/>
  <c r="O569" i="1" s="1"/>
  <c r="AB569" i="1"/>
  <c r="Q568" i="1"/>
  <c r="AD583" i="1" s="1"/>
  <c r="R568" i="1"/>
  <c r="AD568" i="1"/>
  <c r="P568" i="1"/>
  <c r="AB568" i="1"/>
  <c r="CM486" i="1"/>
  <c r="BD497" i="1"/>
  <c r="CL486" i="1"/>
  <c r="BC497" i="1"/>
  <c r="CK486" i="1"/>
  <c r="BB497" i="1"/>
  <c r="CJ486" i="1"/>
  <c r="BA497" i="1"/>
  <c r="CI486" i="1"/>
  <c r="AZ497" i="1"/>
  <c r="CG486" i="1"/>
  <c r="AX497" i="1"/>
  <c r="CC486" i="1"/>
  <c r="AT497" i="1"/>
  <c r="CB486" i="1"/>
  <c r="AS497" i="1"/>
  <c r="BZ486" i="1"/>
  <c r="AQ497" i="1"/>
  <c r="BY486" i="1"/>
  <c r="AP497" i="1"/>
  <c r="BX486" i="1"/>
  <c r="AO497" i="1"/>
  <c r="AL486" i="1"/>
  <c r="Y497" i="1"/>
  <c r="AK486" i="1"/>
  <c r="X497" i="1"/>
  <c r="AJ486" i="1"/>
  <c r="W497" i="1"/>
  <c r="AI486" i="1"/>
  <c r="V497" i="1"/>
  <c r="AH486" i="1"/>
  <c r="U497" i="1"/>
  <c r="AG486" i="1"/>
  <c r="T497" i="1"/>
  <c r="AF486" i="1"/>
  <c r="S497" i="1"/>
  <c r="Q495" i="1"/>
  <c r="R495" i="1"/>
  <c r="GK495" i="1" s="1"/>
  <c r="AD495" i="1"/>
  <c r="P495" i="1"/>
  <c r="CP495" i="1" s="1"/>
  <c r="O495" i="1" s="1"/>
  <c r="AB495" i="1"/>
  <c r="Q494" i="1"/>
  <c r="R494" i="1"/>
  <c r="GK494" i="1" s="1"/>
  <c r="AD494" i="1"/>
  <c r="P494" i="1"/>
  <c r="CP494" i="1" s="1"/>
  <c r="O494" i="1" s="1"/>
  <c r="AB494" i="1"/>
  <c r="Q493" i="1"/>
  <c r="R493" i="1"/>
  <c r="GK493" i="1" s="1"/>
  <c r="AD493" i="1"/>
  <c r="P493" i="1"/>
  <c r="CP493" i="1" s="1"/>
  <c r="O493" i="1" s="1"/>
  <c r="AB493" i="1"/>
  <c r="Q492" i="1"/>
  <c r="R492" i="1"/>
  <c r="GK492" i="1" s="1"/>
  <c r="AD492" i="1"/>
  <c r="P492" i="1"/>
  <c r="CP492" i="1" s="1"/>
  <c r="O492" i="1" s="1"/>
  <c r="AB492" i="1"/>
  <c r="Q491" i="1"/>
  <c r="R491" i="1"/>
  <c r="GK491" i="1" s="1"/>
  <c r="AD491" i="1"/>
  <c r="P491" i="1"/>
  <c r="CP491" i="1" s="1"/>
  <c r="O491" i="1" s="1"/>
  <c r="AB491" i="1"/>
  <c r="Q490" i="1"/>
  <c r="R490" i="1"/>
  <c r="GK490" i="1" s="1"/>
  <c r="AD490" i="1"/>
  <c r="P490" i="1"/>
  <c r="CP490" i="1" s="1"/>
  <c r="O490" i="1" s="1"/>
  <c r="AB490" i="1"/>
  <c r="Q489" i="1"/>
  <c r="R489" i="1"/>
  <c r="GK489" i="1" s="1"/>
  <c r="AD489" i="1"/>
  <c r="P489" i="1"/>
  <c r="CP489" i="1" s="1"/>
  <c r="O489" i="1" s="1"/>
  <c r="AB489" i="1"/>
  <c r="Q488" i="1"/>
  <c r="AD497" i="1" s="1"/>
  <c r="R488" i="1"/>
  <c r="AD488" i="1"/>
  <c r="P488" i="1"/>
  <c r="AB488" i="1"/>
  <c r="CM449" i="1"/>
  <c r="BD454" i="1"/>
  <c r="CL449" i="1"/>
  <c r="BC454" i="1"/>
  <c r="CK449" i="1"/>
  <c r="BB454" i="1"/>
  <c r="CJ449" i="1"/>
  <c r="BA454" i="1"/>
  <c r="CI449" i="1"/>
  <c r="AZ454" i="1"/>
  <c r="CG449" i="1"/>
  <c r="AX454" i="1"/>
  <c r="CD449" i="1"/>
  <c r="AU454" i="1"/>
  <c r="CC449" i="1"/>
  <c r="AT454" i="1"/>
  <c r="BZ449" i="1"/>
  <c r="AQ454" i="1"/>
  <c r="BY449" i="1"/>
  <c r="AP454" i="1"/>
  <c r="BX449" i="1"/>
  <c r="AO454" i="1"/>
  <c r="AL449" i="1"/>
  <c r="Y454" i="1"/>
  <c r="AK449" i="1"/>
  <c r="X454" i="1"/>
  <c r="AJ449" i="1"/>
  <c r="W454" i="1"/>
  <c r="AI449" i="1"/>
  <c r="V454" i="1"/>
  <c r="AH449" i="1"/>
  <c r="U454" i="1"/>
  <c r="AG449" i="1"/>
  <c r="T454" i="1"/>
  <c r="AF449" i="1"/>
  <c r="S454" i="1"/>
  <c r="Q452" i="1"/>
  <c r="R452" i="1"/>
  <c r="GK452" i="1" s="1"/>
  <c r="AD452" i="1"/>
  <c r="P452" i="1"/>
  <c r="CP452" i="1" s="1"/>
  <c r="O452" i="1" s="1"/>
  <c r="AB452" i="1"/>
  <c r="Q451" i="1"/>
  <c r="AD454" i="1" s="1"/>
  <c r="R451" i="1"/>
  <c r="AD451" i="1"/>
  <c r="P451" i="1"/>
  <c r="AB451" i="1"/>
  <c r="CM394" i="1"/>
  <c r="BD417" i="1"/>
  <c r="CL394" i="1"/>
  <c r="BC417" i="1"/>
  <c r="CK394" i="1"/>
  <c r="BB417" i="1"/>
  <c r="CJ394" i="1"/>
  <c r="BA417" i="1"/>
  <c r="CI394" i="1"/>
  <c r="AZ417" i="1"/>
  <c r="CG394" i="1"/>
  <c r="AX417" i="1"/>
  <c r="CD394" i="1"/>
  <c r="AU417" i="1"/>
  <c r="BZ394" i="1"/>
  <c r="AQ417" i="1"/>
  <c r="BY394" i="1"/>
  <c r="AP417" i="1"/>
  <c r="BX394" i="1"/>
  <c r="AO417" i="1"/>
  <c r="AL394" i="1"/>
  <c r="Y417" i="1"/>
  <c r="AK394" i="1"/>
  <c r="X417" i="1"/>
  <c r="AJ394" i="1"/>
  <c r="W417" i="1"/>
  <c r="AI394" i="1"/>
  <c r="V417" i="1"/>
  <c r="AH394" i="1"/>
  <c r="U417" i="1"/>
  <c r="AG394" i="1"/>
  <c r="T417" i="1"/>
  <c r="AF394" i="1"/>
  <c r="S417" i="1"/>
  <c r="Q415" i="1"/>
  <c r="R415" i="1"/>
  <c r="GK415" i="1" s="1"/>
  <c r="AD415" i="1"/>
  <c r="P415" i="1"/>
  <c r="CP415" i="1" s="1"/>
  <c r="O415" i="1" s="1"/>
  <c r="AB415" i="1"/>
  <c r="Q414" i="1"/>
  <c r="R414" i="1"/>
  <c r="GK414" i="1" s="1"/>
  <c r="AD414" i="1"/>
  <c r="P414" i="1"/>
  <c r="CP414" i="1" s="1"/>
  <c r="O414" i="1" s="1"/>
  <c r="AB414" i="1"/>
  <c r="Q413" i="1"/>
  <c r="R413" i="1"/>
  <c r="GK413" i="1" s="1"/>
  <c r="AD413" i="1"/>
  <c r="P413" i="1"/>
  <c r="CP413" i="1" s="1"/>
  <c r="O413" i="1" s="1"/>
  <c r="AB413" i="1"/>
  <c r="Q412" i="1"/>
  <c r="R412" i="1"/>
  <c r="GK412" i="1" s="1"/>
  <c r="AD412" i="1"/>
  <c r="P412" i="1"/>
  <c r="CP412" i="1" s="1"/>
  <c r="O412" i="1" s="1"/>
  <c r="AB412" i="1"/>
  <c r="Q411" i="1"/>
  <c r="R411" i="1"/>
  <c r="GK411" i="1" s="1"/>
  <c r="AD411" i="1"/>
  <c r="P411" i="1"/>
  <c r="CP411" i="1" s="1"/>
  <c r="O411" i="1" s="1"/>
  <c r="AB411" i="1"/>
  <c r="Q410" i="1"/>
  <c r="R410" i="1"/>
  <c r="GK410" i="1" s="1"/>
  <c r="AD410" i="1"/>
  <c r="P410" i="1"/>
  <c r="CP410" i="1" s="1"/>
  <c r="O410" i="1" s="1"/>
  <c r="AB410" i="1"/>
  <c r="Q409" i="1"/>
  <c r="R409" i="1"/>
  <c r="GK409" i="1" s="1"/>
  <c r="AD409" i="1"/>
  <c r="P409" i="1"/>
  <c r="CP409" i="1" s="1"/>
  <c r="O409" i="1" s="1"/>
  <c r="AB409" i="1"/>
  <c r="Q408" i="1"/>
  <c r="R408" i="1"/>
  <c r="GK408" i="1" s="1"/>
  <c r="AD408" i="1"/>
  <c r="P408" i="1"/>
  <c r="CP408" i="1" s="1"/>
  <c r="O408" i="1" s="1"/>
  <c r="AB408" i="1"/>
  <c r="Q407" i="1"/>
  <c r="R407" i="1"/>
  <c r="GK407" i="1" s="1"/>
  <c r="AD407" i="1"/>
  <c r="P407" i="1"/>
  <c r="CP407" i="1" s="1"/>
  <c r="O407" i="1" s="1"/>
  <c r="AB407" i="1"/>
  <c r="Q406" i="1"/>
  <c r="R406" i="1"/>
  <c r="GK406" i="1" s="1"/>
  <c r="AD406" i="1"/>
  <c r="P406" i="1"/>
  <c r="CP406" i="1" s="1"/>
  <c r="O406" i="1" s="1"/>
  <c r="AB406" i="1"/>
  <c r="Q405" i="1"/>
  <c r="R405" i="1"/>
  <c r="GK405" i="1" s="1"/>
  <c r="AD405" i="1"/>
  <c r="P405" i="1"/>
  <c r="CP405" i="1" s="1"/>
  <c r="O405" i="1" s="1"/>
  <c r="AB405" i="1"/>
  <c r="Q404" i="1"/>
  <c r="R404" i="1"/>
  <c r="GK404" i="1" s="1"/>
  <c r="AD404" i="1"/>
  <c r="P404" i="1"/>
  <c r="CP404" i="1" s="1"/>
  <c r="O404" i="1" s="1"/>
  <c r="AB404" i="1"/>
  <c r="Q403" i="1"/>
  <c r="R403" i="1"/>
  <c r="GK403" i="1" s="1"/>
  <c r="AD403" i="1"/>
  <c r="P403" i="1"/>
  <c r="CP403" i="1" s="1"/>
  <c r="O403" i="1" s="1"/>
  <c r="AB403" i="1"/>
  <c r="Q402" i="1"/>
  <c r="R402" i="1"/>
  <c r="GK402" i="1" s="1"/>
  <c r="AD402" i="1"/>
  <c r="P402" i="1"/>
  <c r="CP402" i="1" s="1"/>
  <c r="O402" i="1" s="1"/>
  <c r="AB402" i="1"/>
  <c r="Q401" i="1"/>
  <c r="R401" i="1"/>
  <c r="GK401" i="1" s="1"/>
  <c r="AD401" i="1"/>
  <c r="P401" i="1"/>
  <c r="CP401" i="1" s="1"/>
  <c r="O401" i="1" s="1"/>
  <c r="AB401" i="1"/>
  <c r="Q400" i="1"/>
  <c r="R400" i="1"/>
  <c r="GK400" i="1" s="1"/>
  <c r="AD400" i="1"/>
  <c r="P400" i="1"/>
  <c r="CP400" i="1" s="1"/>
  <c r="O400" i="1" s="1"/>
  <c r="AB400" i="1"/>
  <c r="Q399" i="1"/>
  <c r="R399" i="1"/>
  <c r="GK399" i="1" s="1"/>
  <c r="AD399" i="1"/>
  <c r="P399" i="1"/>
  <c r="CP399" i="1" s="1"/>
  <c r="O399" i="1" s="1"/>
  <c r="AB399" i="1"/>
  <c r="Q398" i="1"/>
  <c r="R398" i="1"/>
  <c r="GK398" i="1" s="1"/>
  <c r="AD398" i="1"/>
  <c r="P398" i="1"/>
  <c r="CP398" i="1" s="1"/>
  <c r="O398" i="1" s="1"/>
  <c r="AB398" i="1"/>
  <c r="Q397" i="1"/>
  <c r="R397" i="1"/>
  <c r="GK397" i="1" s="1"/>
  <c r="AD397" i="1"/>
  <c r="P397" i="1"/>
  <c r="CP397" i="1" s="1"/>
  <c r="O397" i="1" s="1"/>
  <c r="AB397" i="1"/>
  <c r="Q396" i="1"/>
  <c r="AD417" i="1" s="1"/>
  <c r="R396" i="1"/>
  <c r="AD396" i="1"/>
  <c r="P396" i="1"/>
  <c r="AB396" i="1"/>
  <c r="CM342" i="1"/>
  <c r="BD362" i="1"/>
  <c r="CL342" i="1"/>
  <c r="BC362" i="1"/>
  <c r="CK342" i="1"/>
  <c r="BB362" i="1"/>
  <c r="CJ342" i="1"/>
  <c r="BA362" i="1"/>
  <c r="CI342" i="1"/>
  <c r="AZ362" i="1"/>
  <c r="CG342" i="1"/>
  <c r="AX362" i="1"/>
  <c r="CD342" i="1"/>
  <c r="AU362" i="1"/>
  <c r="BZ342" i="1"/>
  <c r="AQ362" i="1"/>
  <c r="BY342" i="1"/>
  <c r="AP362" i="1"/>
  <c r="BX342" i="1"/>
  <c r="AO362" i="1"/>
  <c r="AL342" i="1"/>
  <c r="Y362" i="1"/>
  <c r="AK342" i="1"/>
  <c r="X362" i="1"/>
  <c r="AJ342" i="1"/>
  <c r="W362" i="1"/>
  <c r="AI342" i="1"/>
  <c r="V362" i="1"/>
  <c r="AH342" i="1"/>
  <c r="U362" i="1"/>
  <c r="AG342" i="1"/>
  <c r="T362" i="1"/>
  <c r="AF342" i="1"/>
  <c r="S362" i="1"/>
  <c r="Q360" i="1"/>
  <c r="R360" i="1"/>
  <c r="GK360" i="1" s="1"/>
  <c r="AD360" i="1"/>
  <c r="P360" i="1"/>
  <c r="CP360" i="1" s="1"/>
  <c r="O360" i="1" s="1"/>
  <c r="AB360" i="1"/>
  <c r="DF116" i="3"/>
  <c r="DG116" i="3"/>
  <c r="DH116" i="3"/>
  <c r="DI116" i="3"/>
  <c r="DJ116" i="3" s="1"/>
  <c r="Q359" i="1"/>
  <c r="R359" i="1"/>
  <c r="GK359" i="1" s="1"/>
  <c r="AD359" i="1"/>
  <c r="P359" i="1"/>
  <c r="CP359" i="1" s="1"/>
  <c r="O359" i="1" s="1"/>
  <c r="AB359" i="1"/>
  <c r="DF115" i="3"/>
  <c r="DG115" i="3"/>
  <c r="DH115" i="3"/>
  <c r="DI115" i="3"/>
  <c r="DJ115" i="3" s="1"/>
  <c r="Q358" i="1"/>
  <c r="R358" i="1"/>
  <c r="GK358" i="1" s="1"/>
  <c r="AD358" i="1"/>
  <c r="P358" i="1"/>
  <c r="CP358" i="1" s="1"/>
  <c r="O358" i="1" s="1"/>
  <c r="AB358" i="1"/>
  <c r="DF114" i="3"/>
  <c r="DG114" i="3"/>
  <c r="DH114" i="3"/>
  <c r="DI114" i="3"/>
  <c r="DJ114" i="3" s="1"/>
  <c r="Q357" i="1"/>
  <c r="R357" i="1"/>
  <c r="GK357" i="1" s="1"/>
  <c r="AD357" i="1"/>
  <c r="P357" i="1"/>
  <c r="CP357" i="1" s="1"/>
  <c r="O357" i="1" s="1"/>
  <c r="AB357" i="1"/>
  <c r="DF113" i="3"/>
  <c r="DG113" i="3"/>
  <c r="DH113" i="3"/>
  <c r="DI113" i="3"/>
  <c r="DJ113" i="3" s="1"/>
  <c r="Q356" i="1"/>
  <c r="R356" i="1"/>
  <c r="GK356" i="1" s="1"/>
  <c r="AD356" i="1"/>
  <c r="P356" i="1"/>
  <c r="CP356" i="1" s="1"/>
  <c r="O356" i="1" s="1"/>
  <c r="AB356" i="1"/>
  <c r="Q355" i="1"/>
  <c r="R355" i="1"/>
  <c r="GK355" i="1" s="1"/>
  <c r="AD355" i="1"/>
  <c r="P355" i="1"/>
  <c r="CP355" i="1" s="1"/>
  <c r="O355" i="1" s="1"/>
  <c r="AB355" i="1"/>
  <c r="Q354" i="1"/>
  <c r="R354" i="1"/>
  <c r="GK354" i="1" s="1"/>
  <c r="AD354" i="1"/>
  <c r="P354" i="1"/>
  <c r="CP354" i="1" s="1"/>
  <c r="O354" i="1" s="1"/>
  <c r="AB354" i="1"/>
  <c r="Q353" i="1"/>
  <c r="R353" i="1"/>
  <c r="GK353" i="1" s="1"/>
  <c r="AD353" i="1"/>
  <c r="P353" i="1"/>
  <c r="CP353" i="1" s="1"/>
  <c r="O353" i="1" s="1"/>
  <c r="AB353" i="1"/>
  <c r="Q352" i="1"/>
  <c r="R352" i="1"/>
  <c r="GK352" i="1" s="1"/>
  <c r="AD352" i="1"/>
  <c r="P352" i="1"/>
  <c r="CP352" i="1" s="1"/>
  <c r="O352" i="1" s="1"/>
  <c r="AB352" i="1"/>
  <c r="Q351" i="1"/>
  <c r="R351" i="1"/>
  <c r="GK351" i="1" s="1"/>
  <c r="AD351" i="1"/>
  <c r="P351" i="1"/>
  <c r="CP351" i="1" s="1"/>
  <c r="O351" i="1" s="1"/>
  <c r="AB351" i="1"/>
  <c r="Q350" i="1"/>
  <c r="R350" i="1"/>
  <c r="GK350" i="1" s="1"/>
  <c r="AD350" i="1"/>
  <c r="P350" i="1"/>
  <c r="CP350" i="1" s="1"/>
  <c r="O350" i="1" s="1"/>
  <c r="AB350" i="1"/>
  <c r="Q349" i="1"/>
  <c r="R349" i="1"/>
  <c r="GK349" i="1" s="1"/>
  <c r="AD349" i="1"/>
  <c r="P349" i="1"/>
  <c r="CP349" i="1" s="1"/>
  <c r="O349" i="1" s="1"/>
  <c r="AB349" i="1"/>
  <c r="Q348" i="1"/>
  <c r="R348" i="1"/>
  <c r="GK348" i="1" s="1"/>
  <c r="AD348" i="1"/>
  <c r="P348" i="1"/>
  <c r="CP348" i="1" s="1"/>
  <c r="O348" i="1" s="1"/>
  <c r="AB348" i="1"/>
  <c r="Q347" i="1"/>
  <c r="R347" i="1"/>
  <c r="GK347" i="1" s="1"/>
  <c r="AD347" i="1"/>
  <c r="P347" i="1"/>
  <c r="CP347" i="1" s="1"/>
  <c r="O347" i="1" s="1"/>
  <c r="AB347" i="1"/>
  <c r="Q346" i="1"/>
  <c r="R346" i="1"/>
  <c r="GK346" i="1" s="1"/>
  <c r="AD346" i="1"/>
  <c r="P346" i="1"/>
  <c r="CP346" i="1" s="1"/>
  <c r="O346" i="1" s="1"/>
  <c r="AB346" i="1"/>
  <c r="Q345" i="1"/>
  <c r="R345" i="1"/>
  <c r="GK345" i="1" s="1"/>
  <c r="AD345" i="1"/>
  <c r="P345" i="1"/>
  <c r="CP345" i="1" s="1"/>
  <c r="O345" i="1" s="1"/>
  <c r="AB345" i="1"/>
  <c r="Q344" i="1"/>
  <c r="AD362" i="1" s="1"/>
  <c r="R344" i="1"/>
  <c r="AD344" i="1"/>
  <c r="P344" i="1"/>
  <c r="AB344" i="1"/>
  <c r="CM293" i="1"/>
  <c r="BD310" i="1"/>
  <c r="CL293" i="1"/>
  <c r="BC310" i="1"/>
  <c r="CK293" i="1"/>
  <c r="BB310" i="1"/>
  <c r="CJ293" i="1"/>
  <c r="BA310" i="1"/>
  <c r="CI293" i="1"/>
  <c r="AZ310" i="1"/>
  <c r="CG293" i="1"/>
  <c r="AX310" i="1"/>
  <c r="CD293" i="1"/>
  <c r="AU310" i="1"/>
  <c r="BZ293" i="1"/>
  <c r="AQ310" i="1"/>
  <c r="BY293" i="1"/>
  <c r="AP310" i="1"/>
  <c r="BX293" i="1"/>
  <c r="AO310" i="1"/>
  <c r="AL293" i="1"/>
  <c r="Y310" i="1"/>
  <c r="AK293" i="1"/>
  <c r="X310" i="1"/>
  <c r="AJ293" i="1"/>
  <c r="W310" i="1"/>
  <c r="AI293" i="1"/>
  <c r="V310" i="1"/>
  <c r="AH293" i="1"/>
  <c r="U310" i="1"/>
  <c r="AG293" i="1"/>
  <c r="T310" i="1"/>
  <c r="AF293" i="1"/>
  <c r="S310" i="1"/>
  <c r="Q308" i="1"/>
  <c r="R308" i="1"/>
  <c r="GK308" i="1" s="1"/>
  <c r="AD308" i="1"/>
  <c r="P308" i="1"/>
  <c r="CP308" i="1" s="1"/>
  <c r="O308" i="1" s="1"/>
  <c r="AB308" i="1"/>
  <c r="DF89" i="3"/>
  <c r="DG89" i="3"/>
  <c r="DH89" i="3"/>
  <c r="DI89" i="3"/>
  <c r="DJ89" i="3" s="1"/>
  <c r="Q307" i="1"/>
  <c r="R307" i="1"/>
  <c r="GK307" i="1" s="1"/>
  <c r="AD307" i="1"/>
  <c r="P307" i="1"/>
  <c r="CP307" i="1" s="1"/>
  <c r="O307" i="1" s="1"/>
  <c r="AB307" i="1"/>
  <c r="DF88" i="3"/>
  <c r="DG88" i="3"/>
  <c r="DH88" i="3"/>
  <c r="DI88" i="3"/>
  <c r="DJ88" i="3" s="1"/>
  <c r="Q306" i="1"/>
  <c r="R306" i="1"/>
  <c r="GK306" i="1" s="1"/>
  <c r="AD306" i="1"/>
  <c r="P306" i="1"/>
  <c r="CP306" i="1" s="1"/>
  <c r="O306" i="1" s="1"/>
  <c r="AB306" i="1"/>
  <c r="DF87" i="3"/>
  <c r="DG87" i="3"/>
  <c r="DH87" i="3"/>
  <c r="DI87" i="3"/>
  <c r="DJ87" i="3" s="1"/>
  <c r="Q305" i="1"/>
  <c r="R305" i="1"/>
  <c r="GK305" i="1" s="1"/>
  <c r="AD305" i="1"/>
  <c r="P305" i="1"/>
  <c r="CP305" i="1" s="1"/>
  <c r="O305" i="1" s="1"/>
  <c r="AB305" i="1"/>
  <c r="DF86" i="3"/>
  <c r="DG86" i="3"/>
  <c r="DH86" i="3"/>
  <c r="DI86" i="3"/>
  <c r="DJ86" i="3" s="1"/>
  <c r="Q304" i="1"/>
  <c r="R304" i="1"/>
  <c r="GK304" i="1" s="1"/>
  <c r="AD304" i="1"/>
  <c r="P304" i="1"/>
  <c r="CP304" i="1" s="1"/>
  <c r="O304" i="1" s="1"/>
  <c r="AB304" i="1"/>
  <c r="Q303" i="1"/>
  <c r="R303" i="1"/>
  <c r="GK303" i="1" s="1"/>
  <c r="AD303" i="1"/>
  <c r="P303" i="1"/>
  <c r="CP303" i="1" s="1"/>
  <c r="O303" i="1" s="1"/>
  <c r="AB303" i="1"/>
  <c r="Q302" i="1"/>
  <c r="R302" i="1"/>
  <c r="GK302" i="1" s="1"/>
  <c r="AD302" i="1"/>
  <c r="P302" i="1"/>
  <c r="CP302" i="1" s="1"/>
  <c r="O302" i="1" s="1"/>
  <c r="AB302" i="1"/>
  <c r="Q301" i="1"/>
  <c r="R301" i="1"/>
  <c r="GK301" i="1" s="1"/>
  <c r="AD301" i="1"/>
  <c r="P301" i="1"/>
  <c r="CP301" i="1" s="1"/>
  <c r="O301" i="1" s="1"/>
  <c r="AB301" i="1"/>
  <c r="Q300" i="1"/>
  <c r="R300" i="1"/>
  <c r="GK300" i="1" s="1"/>
  <c r="AD300" i="1"/>
  <c r="P300" i="1"/>
  <c r="CP300" i="1" s="1"/>
  <c r="O300" i="1" s="1"/>
  <c r="AB300" i="1"/>
  <c r="Q299" i="1"/>
  <c r="R299" i="1"/>
  <c r="GK299" i="1" s="1"/>
  <c r="AD299" i="1"/>
  <c r="P299" i="1"/>
  <c r="CP299" i="1" s="1"/>
  <c r="O299" i="1" s="1"/>
  <c r="AB299" i="1"/>
  <c r="Q298" i="1"/>
  <c r="R298" i="1"/>
  <c r="GK298" i="1" s="1"/>
  <c r="AD298" i="1"/>
  <c r="P298" i="1"/>
  <c r="CP298" i="1" s="1"/>
  <c r="O298" i="1" s="1"/>
  <c r="AB298" i="1"/>
  <c r="Q297" i="1"/>
  <c r="R297" i="1"/>
  <c r="GK297" i="1" s="1"/>
  <c r="AD297" i="1"/>
  <c r="P297" i="1"/>
  <c r="CP297" i="1" s="1"/>
  <c r="O297" i="1" s="1"/>
  <c r="AB297" i="1"/>
  <c r="Q296" i="1"/>
  <c r="R296" i="1"/>
  <c r="GK296" i="1" s="1"/>
  <c r="AD296" i="1"/>
  <c r="P296" i="1"/>
  <c r="CP296" i="1" s="1"/>
  <c r="O296" i="1" s="1"/>
  <c r="AB296" i="1"/>
  <c r="Q295" i="1"/>
  <c r="AD310" i="1" s="1"/>
  <c r="R295" i="1"/>
  <c r="AD295" i="1"/>
  <c r="P295" i="1"/>
  <c r="AB295" i="1"/>
  <c r="CM213" i="1"/>
  <c r="BD224" i="1"/>
  <c r="CL213" i="1"/>
  <c r="BC224" i="1"/>
  <c r="CK213" i="1"/>
  <c r="BB224" i="1"/>
  <c r="CJ213" i="1"/>
  <c r="BA224" i="1"/>
  <c r="CI213" i="1"/>
  <c r="AZ224" i="1"/>
  <c r="CG213" i="1"/>
  <c r="AX224" i="1"/>
  <c r="CC213" i="1"/>
  <c r="AT224" i="1"/>
  <c r="CB213" i="1"/>
  <c r="AS224" i="1"/>
  <c r="BZ213" i="1"/>
  <c r="AQ224" i="1"/>
  <c r="BY213" i="1"/>
  <c r="AP224" i="1"/>
  <c r="BX213" i="1"/>
  <c r="AO224" i="1"/>
  <c r="AL213" i="1"/>
  <c r="Y224" i="1"/>
  <c r="AK213" i="1"/>
  <c r="X224" i="1"/>
  <c r="AJ213" i="1"/>
  <c r="W224" i="1"/>
  <c r="AI213" i="1"/>
  <c r="V224" i="1"/>
  <c r="AH213" i="1"/>
  <c r="U224" i="1"/>
  <c r="AG213" i="1"/>
  <c r="T224" i="1"/>
  <c r="AF213" i="1"/>
  <c r="S224" i="1"/>
  <c r="Q222" i="1"/>
  <c r="R222" i="1"/>
  <c r="GK222" i="1" s="1"/>
  <c r="AD222" i="1"/>
  <c r="P222" i="1"/>
  <c r="CP222" i="1" s="1"/>
  <c r="O222" i="1" s="1"/>
  <c r="AB222" i="1"/>
  <c r="Q221" i="1"/>
  <c r="R221" i="1"/>
  <c r="GK221" i="1" s="1"/>
  <c r="AD221" i="1"/>
  <c r="P221" i="1"/>
  <c r="CP221" i="1" s="1"/>
  <c r="O221" i="1" s="1"/>
  <c r="AB221" i="1"/>
  <c r="Q220" i="1"/>
  <c r="R220" i="1"/>
  <c r="GK220" i="1" s="1"/>
  <c r="AD220" i="1"/>
  <c r="P220" i="1"/>
  <c r="CP220" i="1" s="1"/>
  <c r="O220" i="1" s="1"/>
  <c r="AB220" i="1"/>
  <c r="Q219" i="1"/>
  <c r="R219" i="1"/>
  <c r="GK219" i="1" s="1"/>
  <c r="AD219" i="1"/>
  <c r="P219" i="1"/>
  <c r="CP219" i="1" s="1"/>
  <c r="O219" i="1" s="1"/>
  <c r="AB219" i="1"/>
  <c r="Q218" i="1"/>
  <c r="R218" i="1"/>
  <c r="GK218" i="1" s="1"/>
  <c r="AD218" i="1"/>
  <c r="P218" i="1"/>
  <c r="CP218" i="1" s="1"/>
  <c r="O218" i="1" s="1"/>
  <c r="AB218" i="1"/>
  <c r="Q217" i="1"/>
  <c r="R217" i="1"/>
  <c r="GK217" i="1" s="1"/>
  <c r="AD217" i="1"/>
  <c r="P217" i="1"/>
  <c r="CP217" i="1" s="1"/>
  <c r="O217" i="1" s="1"/>
  <c r="AB217" i="1"/>
  <c r="Q216" i="1"/>
  <c r="R216" i="1"/>
  <c r="GK216" i="1" s="1"/>
  <c r="AD216" i="1"/>
  <c r="P216" i="1"/>
  <c r="CP216" i="1" s="1"/>
  <c r="O216" i="1" s="1"/>
  <c r="AB216" i="1"/>
  <c r="Q215" i="1"/>
  <c r="AD224" i="1" s="1"/>
  <c r="R215" i="1"/>
  <c r="AD215" i="1"/>
  <c r="P215" i="1"/>
  <c r="AB215" i="1"/>
  <c r="CM176" i="1"/>
  <c r="BD181" i="1"/>
  <c r="CL176" i="1"/>
  <c r="BC181" i="1"/>
  <c r="CK176" i="1"/>
  <c r="BB181" i="1"/>
  <c r="CJ176" i="1"/>
  <c r="BA181" i="1"/>
  <c r="CI176" i="1"/>
  <c r="AZ181" i="1"/>
  <c r="CG176" i="1"/>
  <c r="AX181" i="1"/>
  <c r="CD176" i="1"/>
  <c r="AU181" i="1"/>
  <c r="CC176" i="1"/>
  <c r="AT181" i="1"/>
  <c r="BZ176" i="1"/>
  <c r="AQ181" i="1"/>
  <c r="BY176" i="1"/>
  <c r="AP181" i="1"/>
  <c r="BX176" i="1"/>
  <c r="AO181" i="1"/>
  <c r="AL176" i="1"/>
  <c r="Y181" i="1"/>
  <c r="AK176" i="1"/>
  <c r="X181" i="1"/>
  <c r="AJ176" i="1"/>
  <c r="W181" i="1"/>
  <c r="AI176" i="1"/>
  <c r="V181" i="1"/>
  <c r="AH176" i="1"/>
  <c r="U181" i="1"/>
  <c r="AG176" i="1"/>
  <c r="T181" i="1"/>
  <c r="AF176" i="1"/>
  <c r="S181" i="1"/>
  <c r="Q179" i="1"/>
  <c r="R179" i="1"/>
  <c r="GK179" i="1" s="1"/>
  <c r="AD179" i="1"/>
  <c r="P179" i="1"/>
  <c r="CP179" i="1" s="1"/>
  <c r="O179" i="1" s="1"/>
  <c r="AB179" i="1"/>
  <c r="Q178" i="1"/>
  <c r="AD181" i="1" s="1"/>
  <c r="R178" i="1"/>
  <c r="AD178" i="1"/>
  <c r="P178" i="1"/>
  <c r="AB178" i="1"/>
  <c r="CM127" i="1"/>
  <c r="BD144" i="1"/>
  <c r="CL127" i="1"/>
  <c r="BC144" i="1"/>
  <c r="CK127" i="1"/>
  <c r="BB144" i="1"/>
  <c r="CJ127" i="1"/>
  <c r="BA144" i="1"/>
  <c r="CI127" i="1"/>
  <c r="AZ144" i="1"/>
  <c r="CG127" i="1"/>
  <c r="AX144" i="1"/>
  <c r="CD127" i="1"/>
  <c r="AU144" i="1"/>
  <c r="BZ127" i="1"/>
  <c r="AQ144" i="1"/>
  <c r="BY127" i="1"/>
  <c r="AP144" i="1"/>
  <c r="BX127" i="1"/>
  <c r="AO144" i="1"/>
  <c r="AL127" i="1"/>
  <c r="Y144" i="1"/>
  <c r="AK127" i="1"/>
  <c r="X144" i="1"/>
  <c r="AJ127" i="1"/>
  <c r="W144" i="1"/>
  <c r="AI127" i="1"/>
  <c r="V144" i="1"/>
  <c r="AH127" i="1"/>
  <c r="U144" i="1"/>
  <c r="AG127" i="1"/>
  <c r="T144" i="1"/>
  <c r="AF127" i="1"/>
  <c r="S144" i="1"/>
  <c r="Q142" i="1"/>
  <c r="R142" i="1"/>
  <c r="GK142" i="1" s="1"/>
  <c r="AD142" i="1"/>
  <c r="P142" i="1"/>
  <c r="CP142" i="1" s="1"/>
  <c r="O142" i="1" s="1"/>
  <c r="AB142" i="1"/>
  <c r="Q141" i="1"/>
  <c r="R141" i="1"/>
  <c r="GK141" i="1" s="1"/>
  <c r="AD141" i="1"/>
  <c r="P141" i="1"/>
  <c r="CP141" i="1" s="1"/>
  <c r="O141" i="1" s="1"/>
  <c r="AB141" i="1"/>
  <c r="Q140" i="1"/>
  <c r="R140" i="1"/>
  <c r="GK140" i="1" s="1"/>
  <c r="AD140" i="1"/>
  <c r="P140" i="1"/>
  <c r="CP140" i="1" s="1"/>
  <c r="O140" i="1" s="1"/>
  <c r="AB140" i="1"/>
  <c r="Q139" i="1"/>
  <c r="R139" i="1"/>
  <c r="GK139" i="1" s="1"/>
  <c r="AD139" i="1"/>
  <c r="P139" i="1"/>
  <c r="CP139" i="1" s="1"/>
  <c r="O139" i="1" s="1"/>
  <c r="AB139" i="1"/>
  <c r="Q138" i="1"/>
  <c r="R138" i="1"/>
  <c r="GK138" i="1" s="1"/>
  <c r="AD138" i="1"/>
  <c r="P138" i="1"/>
  <c r="CP138" i="1" s="1"/>
  <c r="O138" i="1" s="1"/>
  <c r="AB138" i="1"/>
  <c r="Q137" i="1"/>
  <c r="R137" i="1"/>
  <c r="GK137" i="1" s="1"/>
  <c r="AD137" i="1"/>
  <c r="P137" i="1"/>
  <c r="CP137" i="1" s="1"/>
  <c r="O137" i="1" s="1"/>
  <c r="AB137" i="1"/>
  <c r="Q136" i="1"/>
  <c r="R136" i="1"/>
  <c r="GK136" i="1" s="1"/>
  <c r="AD136" i="1"/>
  <c r="P136" i="1"/>
  <c r="CP136" i="1" s="1"/>
  <c r="O136" i="1" s="1"/>
  <c r="AB136" i="1"/>
  <c r="Q135" i="1"/>
  <c r="R135" i="1"/>
  <c r="GK135" i="1" s="1"/>
  <c r="AD135" i="1"/>
  <c r="P135" i="1"/>
  <c r="CP135" i="1" s="1"/>
  <c r="O135" i="1" s="1"/>
  <c r="AB135" i="1"/>
  <c r="Q134" i="1"/>
  <c r="R134" i="1"/>
  <c r="GK134" i="1" s="1"/>
  <c r="AD134" i="1"/>
  <c r="P134" i="1"/>
  <c r="CP134" i="1" s="1"/>
  <c r="O134" i="1" s="1"/>
  <c r="AB134" i="1"/>
  <c r="Q133" i="1"/>
  <c r="R133" i="1"/>
  <c r="GK133" i="1" s="1"/>
  <c r="AD133" i="1"/>
  <c r="P133" i="1"/>
  <c r="CP133" i="1" s="1"/>
  <c r="O133" i="1" s="1"/>
  <c r="AB133" i="1"/>
  <c r="Q132" i="1"/>
  <c r="R132" i="1"/>
  <c r="GK132" i="1" s="1"/>
  <c r="AD132" i="1"/>
  <c r="P132" i="1"/>
  <c r="CP132" i="1" s="1"/>
  <c r="O132" i="1" s="1"/>
  <c r="AB132" i="1"/>
  <c r="Q131" i="1"/>
  <c r="R131" i="1"/>
  <c r="GK131" i="1" s="1"/>
  <c r="AD131" i="1"/>
  <c r="P131" i="1"/>
  <c r="CP131" i="1" s="1"/>
  <c r="O131" i="1" s="1"/>
  <c r="AB131" i="1"/>
  <c r="Q130" i="1"/>
  <c r="R130" i="1"/>
  <c r="GK130" i="1" s="1"/>
  <c r="AD130" i="1"/>
  <c r="P130" i="1"/>
  <c r="CP130" i="1" s="1"/>
  <c r="O130" i="1" s="1"/>
  <c r="AB130" i="1"/>
  <c r="Q129" i="1"/>
  <c r="AD144" i="1" s="1"/>
  <c r="R129" i="1"/>
  <c r="AD129" i="1"/>
  <c r="P129" i="1"/>
  <c r="AB129" i="1"/>
  <c r="CM75" i="1"/>
  <c r="BD95" i="1"/>
  <c r="CL75" i="1"/>
  <c r="BC95" i="1"/>
  <c r="CK75" i="1"/>
  <c r="BB95" i="1"/>
  <c r="CJ75" i="1"/>
  <c r="BA95" i="1"/>
  <c r="CI75" i="1"/>
  <c r="AZ95" i="1"/>
  <c r="CG75" i="1"/>
  <c r="AX95" i="1"/>
  <c r="CD75" i="1"/>
  <c r="AU95" i="1"/>
  <c r="BZ75" i="1"/>
  <c r="AQ95" i="1"/>
  <c r="BY75" i="1"/>
  <c r="AP95" i="1"/>
  <c r="BX75" i="1"/>
  <c r="AO95" i="1"/>
  <c r="AL75" i="1"/>
  <c r="Y95" i="1"/>
  <c r="AK75" i="1"/>
  <c r="X95" i="1"/>
  <c r="AJ75" i="1"/>
  <c r="W95" i="1"/>
  <c r="AI75" i="1"/>
  <c r="V95" i="1"/>
  <c r="AH75" i="1"/>
  <c r="U95" i="1"/>
  <c r="AG75" i="1"/>
  <c r="T95" i="1"/>
  <c r="AF75" i="1"/>
  <c r="S95" i="1"/>
  <c r="Q93" i="1"/>
  <c r="R93" i="1"/>
  <c r="GK93" i="1" s="1"/>
  <c r="AD93" i="1"/>
  <c r="P93" i="1"/>
  <c r="CP93" i="1" s="1"/>
  <c r="O93" i="1" s="1"/>
  <c r="AB93" i="1"/>
  <c r="DF54" i="3"/>
  <c r="DG54" i="3"/>
  <c r="DH54" i="3"/>
  <c r="DI54" i="3"/>
  <c r="DJ54" i="3" s="1"/>
  <c r="Q92" i="1"/>
  <c r="R92" i="1"/>
  <c r="GK92" i="1" s="1"/>
  <c r="AD92" i="1"/>
  <c r="P92" i="1"/>
  <c r="CP92" i="1" s="1"/>
  <c r="O92" i="1" s="1"/>
  <c r="AB92" i="1"/>
  <c r="DF53" i="3"/>
  <c r="DG53" i="3"/>
  <c r="DH53" i="3"/>
  <c r="DI53" i="3"/>
  <c r="DJ53" i="3" s="1"/>
  <c r="Q91" i="1"/>
  <c r="R91" i="1"/>
  <c r="GK91" i="1" s="1"/>
  <c r="AD91" i="1"/>
  <c r="P91" i="1"/>
  <c r="CP91" i="1" s="1"/>
  <c r="O91" i="1" s="1"/>
  <c r="AB91" i="1"/>
  <c r="DF52" i="3"/>
  <c r="DG52" i="3"/>
  <c r="DH52" i="3"/>
  <c r="DI52" i="3"/>
  <c r="DJ52" i="3" s="1"/>
  <c r="Q90" i="1"/>
  <c r="R90" i="1"/>
  <c r="GK90" i="1" s="1"/>
  <c r="AD90" i="1"/>
  <c r="P90" i="1"/>
  <c r="CP90" i="1" s="1"/>
  <c r="O90" i="1" s="1"/>
  <c r="AB90" i="1"/>
  <c r="DF51" i="3"/>
  <c r="DG51" i="3"/>
  <c r="DH51" i="3"/>
  <c r="DI51" i="3"/>
  <c r="DJ51" i="3" s="1"/>
  <c r="Q89" i="1"/>
  <c r="R89" i="1"/>
  <c r="GK89" i="1" s="1"/>
  <c r="AD89" i="1"/>
  <c r="P89" i="1"/>
  <c r="CP89" i="1" s="1"/>
  <c r="O89" i="1" s="1"/>
  <c r="AB89" i="1"/>
  <c r="DF50" i="3"/>
  <c r="DG50" i="3"/>
  <c r="DH50" i="3"/>
  <c r="DI50" i="3"/>
  <c r="DJ50" i="3" s="1"/>
  <c r="Q88" i="1"/>
  <c r="R88" i="1"/>
  <c r="GK88" i="1" s="1"/>
  <c r="AD88" i="1"/>
  <c r="P88" i="1"/>
  <c r="CP88" i="1" s="1"/>
  <c r="O88" i="1" s="1"/>
  <c r="AB88" i="1"/>
  <c r="Q87" i="1"/>
  <c r="R87" i="1"/>
  <c r="GK87" i="1" s="1"/>
  <c r="AD87" i="1"/>
  <c r="P87" i="1"/>
  <c r="CP87" i="1" s="1"/>
  <c r="O87" i="1" s="1"/>
  <c r="AB87" i="1"/>
  <c r="Q86" i="1"/>
  <c r="R86" i="1"/>
  <c r="GK86" i="1" s="1"/>
  <c r="AD86" i="1"/>
  <c r="P86" i="1"/>
  <c r="CP86" i="1" s="1"/>
  <c r="O86" i="1" s="1"/>
  <c r="AB86" i="1"/>
  <c r="Q85" i="1"/>
  <c r="R85" i="1"/>
  <c r="GK85" i="1" s="1"/>
  <c r="AD85" i="1"/>
  <c r="P85" i="1"/>
  <c r="CP85" i="1" s="1"/>
  <c r="O85" i="1" s="1"/>
  <c r="AB85" i="1"/>
  <c r="Q84" i="1"/>
  <c r="R84" i="1"/>
  <c r="GK84" i="1" s="1"/>
  <c r="AD84" i="1"/>
  <c r="P84" i="1"/>
  <c r="CP84" i="1" s="1"/>
  <c r="O84" i="1" s="1"/>
  <c r="AB84" i="1"/>
  <c r="Q83" i="1"/>
  <c r="R83" i="1"/>
  <c r="GK83" i="1" s="1"/>
  <c r="AD83" i="1"/>
  <c r="P83" i="1"/>
  <c r="CP83" i="1" s="1"/>
  <c r="O83" i="1" s="1"/>
  <c r="AB83" i="1"/>
  <c r="Q82" i="1"/>
  <c r="R82" i="1"/>
  <c r="GK82" i="1" s="1"/>
  <c r="AD82" i="1"/>
  <c r="P82" i="1"/>
  <c r="CP82" i="1" s="1"/>
  <c r="O82" i="1" s="1"/>
  <c r="AB82" i="1"/>
  <c r="Q81" i="1"/>
  <c r="R81" i="1"/>
  <c r="GK81" i="1" s="1"/>
  <c r="AD81" i="1"/>
  <c r="P81" i="1"/>
  <c r="CP81" i="1" s="1"/>
  <c r="O81" i="1" s="1"/>
  <c r="AB81" i="1"/>
  <c r="Q80" i="1"/>
  <c r="R80" i="1"/>
  <c r="GK80" i="1" s="1"/>
  <c r="AD80" i="1"/>
  <c r="P80" i="1"/>
  <c r="CP80" i="1" s="1"/>
  <c r="O80" i="1" s="1"/>
  <c r="AB80" i="1"/>
  <c r="Q79" i="1"/>
  <c r="R79" i="1"/>
  <c r="GK79" i="1" s="1"/>
  <c r="AD79" i="1"/>
  <c r="P79" i="1"/>
  <c r="CP79" i="1" s="1"/>
  <c r="O79" i="1" s="1"/>
  <c r="AB79" i="1"/>
  <c r="Q78" i="1"/>
  <c r="R78" i="1"/>
  <c r="GK78" i="1" s="1"/>
  <c r="AD78" i="1"/>
  <c r="P78" i="1"/>
  <c r="CP78" i="1" s="1"/>
  <c r="O78" i="1" s="1"/>
  <c r="AB78" i="1"/>
  <c r="Q77" i="1"/>
  <c r="AD95" i="1" s="1"/>
  <c r="R77" i="1"/>
  <c r="AD77" i="1"/>
  <c r="P77" i="1"/>
  <c r="AB77" i="1"/>
  <c r="CM26" i="1"/>
  <c r="BD43" i="1"/>
  <c r="CL26" i="1"/>
  <c r="BC43" i="1"/>
  <c r="CK26" i="1"/>
  <c r="BB43" i="1"/>
  <c r="CJ26" i="1"/>
  <c r="BA43" i="1"/>
  <c r="CI26" i="1"/>
  <c r="AZ43" i="1"/>
  <c r="CG26" i="1"/>
  <c r="AX43" i="1"/>
  <c r="CD26" i="1"/>
  <c r="AU43" i="1"/>
  <c r="BZ26" i="1"/>
  <c r="AQ43" i="1"/>
  <c r="BY26" i="1"/>
  <c r="AP43" i="1"/>
  <c r="BX26" i="1"/>
  <c r="AO43" i="1"/>
  <c r="AL26" i="1"/>
  <c r="Y43" i="1"/>
  <c r="AK26" i="1"/>
  <c r="X43" i="1"/>
  <c r="AJ26" i="1"/>
  <c r="W43" i="1"/>
  <c r="AI26" i="1"/>
  <c r="V43" i="1"/>
  <c r="AH26" i="1"/>
  <c r="U43" i="1"/>
  <c r="AG26" i="1"/>
  <c r="T43" i="1"/>
  <c r="AF26" i="1"/>
  <c r="S43" i="1"/>
  <c r="Q41" i="1"/>
  <c r="R41" i="1"/>
  <c r="GK41" i="1" s="1"/>
  <c r="AD41" i="1"/>
  <c r="P41" i="1"/>
  <c r="CP41" i="1" s="1"/>
  <c r="O41" i="1" s="1"/>
  <c r="AB41" i="1"/>
  <c r="DF27" i="3"/>
  <c r="DG27" i="3"/>
  <c r="DH27" i="3"/>
  <c r="DI27" i="3"/>
  <c r="DJ27" i="3" s="1"/>
  <c r="Q40" i="1"/>
  <c r="R40" i="1"/>
  <c r="GK40" i="1" s="1"/>
  <c r="AD40" i="1"/>
  <c r="P40" i="1"/>
  <c r="CP40" i="1" s="1"/>
  <c r="O40" i="1" s="1"/>
  <c r="AB40" i="1"/>
  <c r="DF26" i="3"/>
  <c r="DG26" i="3"/>
  <c r="DH26" i="3"/>
  <c r="DI26" i="3"/>
  <c r="DJ26" i="3" s="1"/>
  <c r="Q39" i="1"/>
  <c r="R39" i="1"/>
  <c r="GK39" i="1" s="1"/>
  <c r="AD39" i="1"/>
  <c r="P39" i="1"/>
  <c r="CP39" i="1" s="1"/>
  <c r="O39" i="1" s="1"/>
  <c r="AB39" i="1"/>
  <c r="DF25" i="3"/>
  <c r="DG25" i="3"/>
  <c r="DH25" i="3"/>
  <c r="DI25" i="3"/>
  <c r="DJ25" i="3" s="1"/>
  <c r="Q38" i="1"/>
  <c r="R38" i="1"/>
  <c r="GK38" i="1" s="1"/>
  <c r="AD38" i="1"/>
  <c r="P38" i="1"/>
  <c r="CP38" i="1" s="1"/>
  <c r="O38" i="1" s="1"/>
  <c r="AB38" i="1"/>
  <c r="DF24" i="3"/>
  <c r="DG24" i="3"/>
  <c r="DH24" i="3"/>
  <c r="DI24" i="3"/>
  <c r="DJ24" i="3" s="1"/>
  <c r="Q37" i="1"/>
  <c r="R37" i="1"/>
  <c r="GK37" i="1" s="1"/>
  <c r="AD37" i="1"/>
  <c r="P37" i="1"/>
  <c r="CP37" i="1" s="1"/>
  <c r="O37" i="1" s="1"/>
  <c r="AB37" i="1"/>
  <c r="Q36" i="1"/>
  <c r="R36" i="1"/>
  <c r="GK36" i="1" s="1"/>
  <c r="AD36" i="1"/>
  <c r="P36" i="1"/>
  <c r="CP36" i="1" s="1"/>
  <c r="O36" i="1" s="1"/>
  <c r="AB36" i="1"/>
  <c r="Q35" i="1"/>
  <c r="R35" i="1"/>
  <c r="GK35" i="1" s="1"/>
  <c r="AD35" i="1"/>
  <c r="P35" i="1"/>
  <c r="CP35" i="1" s="1"/>
  <c r="O35" i="1" s="1"/>
  <c r="AB35" i="1"/>
  <c r="Q34" i="1"/>
  <c r="R34" i="1"/>
  <c r="GK34" i="1" s="1"/>
  <c r="AD34" i="1"/>
  <c r="P34" i="1"/>
  <c r="CP34" i="1" s="1"/>
  <c r="O34" i="1" s="1"/>
  <c r="AB34" i="1"/>
  <c r="Q33" i="1"/>
  <c r="R33" i="1"/>
  <c r="GK33" i="1" s="1"/>
  <c r="AD33" i="1"/>
  <c r="P33" i="1"/>
  <c r="CP33" i="1" s="1"/>
  <c r="O33" i="1" s="1"/>
  <c r="AB33" i="1"/>
  <c r="Q32" i="1"/>
  <c r="R32" i="1"/>
  <c r="GK32" i="1" s="1"/>
  <c r="AD32" i="1"/>
  <c r="P32" i="1"/>
  <c r="CP32" i="1" s="1"/>
  <c r="O32" i="1" s="1"/>
  <c r="AB32" i="1"/>
  <c r="Q31" i="1"/>
  <c r="R31" i="1"/>
  <c r="GK31" i="1" s="1"/>
  <c r="AD31" i="1"/>
  <c r="P31" i="1"/>
  <c r="CP31" i="1" s="1"/>
  <c r="O31" i="1" s="1"/>
  <c r="AB31" i="1"/>
  <c r="Q30" i="1"/>
  <c r="R30" i="1"/>
  <c r="GK30" i="1" s="1"/>
  <c r="AD30" i="1"/>
  <c r="P30" i="1"/>
  <c r="CP30" i="1" s="1"/>
  <c r="O30" i="1" s="1"/>
  <c r="AB30" i="1"/>
  <c r="Q29" i="1"/>
  <c r="R29" i="1"/>
  <c r="GK29" i="1" s="1"/>
  <c r="AD29" i="1"/>
  <c r="P29" i="1"/>
  <c r="CP29" i="1" s="1"/>
  <c r="O29" i="1" s="1"/>
  <c r="AB29" i="1"/>
  <c r="Q28" i="1"/>
  <c r="AD43" i="1" s="1"/>
  <c r="R28" i="1"/>
  <c r="AD28" i="1"/>
  <c r="P28" i="1"/>
  <c r="AB28" i="1"/>
  <c r="J482" i="6" l="1"/>
  <c r="H482" i="6"/>
  <c r="J420" i="6"/>
  <c r="H420" i="6"/>
  <c r="J408" i="6"/>
  <c r="H408" i="6"/>
  <c r="J342" i="6"/>
  <c r="H342" i="6"/>
  <c r="J158" i="6"/>
  <c r="H158" i="6"/>
  <c r="CP28" i="1"/>
  <c r="O28" i="1" s="1"/>
  <c r="AC43" i="1"/>
  <c r="GK28" i="1"/>
  <c r="AE43" i="1"/>
  <c r="AD26" i="1"/>
  <c r="Q43" i="1"/>
  <c r="GM29" i="1"/>
  <c r="GN29" i="1"/>
  <c r="GM30" i="1"/>
  <c r="GN30" i="1"/>
  <c r="GM31" i="1"/>
  <c r="GN31" i="1"/>
  <c r="GM32" i="1"/>
  <c r="GN32" i="1"/>
  <c r="GM33" i="1"/>
  <c r="GO33" i="1"/>
  <c r="GM34" i="1"/>
  <c r="GO34" i="1"/>
  <c r="GM35" i="1"/>
  <c r="GO35" i="1"/>
  <c r="GM36" i="1"/>
  <c r="GO36" i="1"/>
  <c r="GM37" i="1"/>
  <c r="GO37" i="1"/>
  <c r="GM38" i="1"/>
  <c r="GO38" i="1"/>
  <c r="GM39" i="1"/>
  <c r="GO39" i="1"/>
  <c r="GM40" i="1"/>
  <c r="GO40" i="1"/>
  <c r="GM41" i="1"/>
  <c r="GO41" i="1"/>
  <c r="S26" i="1"/>
  <c r="F58" i="1"/>
  <c r="S254" i="1"/>
  <c r="T26" i="1"/>
  <c r="F64" i="1"/>
  <c r="T254" i="1"/>
  <c r="U26" i="1"/>
  <c r="F65" i="1"/>
  <c r="U254" i="1"/>
  <c r="V26" i="1"/>
  <c r="F66" i="1"/>
  <c r="V254" i="1"/>
  <c r="W26" i="1"/>
  <c r="F67" i="1"/>
  <c r="W254" i="1"/>
  <c r="X26" i="1"/>
  <c r="F69" i="1"/>
  <c r="X254" i="1"/>
  <c r="Y26" i="1"/>
  <c r="F70" i="1"/>
  <c r="Y254" i="1"/>
  <c r="AO26" i="1"/>
  <c r="F47" i="1"/>
  <c r="AO254" i="1"/>
  <c r="AP26" i="1"/>
  <c r="F52" i="1"/>
  <c r="AP254" i="1"/>
  <c r="AQ26" i="1"/>
  <c r="F53" i="1"/>
  <c r="AQ254" i="1"/>
  <c r="AU26" i="1"/>
  <c r="F62" i="1"/>
  <c r="AX26" i="1"/>
  <c r="F50" i="1"/>
  <c r="AX254" i="1"/>
  <c r="AZ26" i="1"/>
  <c r="F54" i="1"/>
  <c r="AZ254" i="1"/>
  <c r="BA26" i="1"/>
  <c r="F63" i="1"/>
  <c r="BA254" i="1"/>
  <c r="BB26" i="1"/>
  <c r="F56" i="1"/>
  <c r="BB254" i="1"/>
  <c r="BC26" i="1"/>
  <c r="F59" i="1"/>
  <c r="BC254" i="1"/>
  <c r="BD26" i="1"/>
  <c r="F68" i="1"/>
  <c r="BD254" i="1"/>
  <c r="CP77" i="1"/>
  <c r="O77" i="1" s="1"/>
  <c r="AC95" i="1"/>
  <c r="GK77" i="1"/>
  <c r="AE95" i="1"/>
  <c r="AD75" i="1"/>
  <c r="Q95" i="1"/>
  <c r="GM78" i="1"/>
  <c r="GN78" i="1"/>
  <c r="GM79" i="1"/>
  <c r="GO79" i="1"/>
  <c r="GM80" i="1"/>
  <c r="GO80" i="1"/>
  <c r="GM81" i="1"/>
  <c r="GN81" i="1"/>
  <c r="GM82" i="1"/>
  <c r="GN82" i="1"/>
  <c r="GM83" i="1"/>
  <c r="GO83" i="1"/>
  <c r="GM84" i="1"/>
  <c r="GO84" i="1"/>
  <c r="GM85" i="1"/>
  <c r="GO85" i="1"/>
  <c r="GM86" i="1"/>
  <c r="GO86" i="1"/>
  <c r="GM87" i="1"/>
  <c r="GN87" i="1"/>
  <c r="GM88" i="1"/>
  <c r="GO88" i="1"/>
  <c r="GM89" i="1"/>
  <c r="GO89" i="1"/>
  <c r="GM90" i="1"/>
  <c r="GO90" i="1"/>
  <c r="GM91" i="1"/>
  <c r="GO91" i="1"/>
  <c r="GM92" i="1"/>
  <c r="GO92" i="1"/>
  <c r="GM93" i="1"/>
  <c r="GO93" i="1"/>
  <c r="S75" i="1"/>
  <c r="F110" i="1"/>
  <c r="T75" i="1"/>
  <c r="F116" i="1"/>
  <c r="U75" i="1"/>
  <c r="F117" i="1"/>
  <c r="V75" i="1"/>
  <c r="F118" i="1"/>
  <c r="W75" i="1"/>
  <c r="F119" i="1"/>
  <c r="X75" i="1"/>
  <c r="F121" i="1"/>
  <c r="Y75" i="1"/>
  <c r="F122" i="1"/>
  <c r="AO75" i="1"/>
  <c r="F99" i="1"/>
  <c r="AP75" i="1"/>
  <c r="F104" i="1"/>
  <c r="AQ75" i="1"/>
  <c r="F105" i="1"/>
  <c r="AU75" i="1"/>
  <c r="F114" i="1"/>
  <c r="AX75" i="1"/>
  <c r="F102" i="1"/>
  <c r="AZ75" i="1"/>
  <c r="F106" i="1"/>
  <c r="BA75" i="1"/>
  <c r="F115" i="1"/>
  <c r="BB75" i="1"/>
  <c r="F108" i="1"/>
  <c r="BC75" i="1"/>
  <c r="F111" i="1"/>
  <c r="BD75" i="1"/>
  <c r="F120" i="1"/>
  <c r="CP129" i="1"/>
  <c r="O129" i="1" s="1"/>
  <c r="AC144" i="1"/>
  <c r="GK129" i="1"/>
  <c r="AE144" i="1"/>
  <c r="AD127" i="1"/>
  <c r="Q144" i="1"/>
  <c r="GM130" i="1"/>
  <c r="GO130" i="1"/>
  <c r="GM131" i="1"/>
  <c r="GO131" i="1"/>
  <c r="GM132" i="1"/>
  <c r="GO132" i="1"/>
  <c r="GM133" i="1"/>
  <c r="GO133" i="1"/>
  <c r="GM134" i="1"/>
  <c r="GO134" i="1"/>
  <c r="GM135" i="1"/>
  <c r="GO135" i="1"/>
  <c r="GM136" i="1"/>
  <c r="GO136" i="1"/>
  <c r="GM137" i="1"/>
  <c r="GO137" i="1"/>
  <c r="GM138" i="1"/>
  <c r="GO138" i="1"/>
  <c r="GM139" i="1"/>
  <c r="GO139" i="1"/>
  <c r="GM140" i="1"/>
  <c r="GO140" i="1"/>
  <c r="GM141" i="1"/>
  <c r="GO141" i="1"/>
  <c r="GM142" i="1"/>
  <c r="GO142" i="1"/>
  <c r="S127" i="1"/>
  <c r="F159" i="1"/>
  <c r="T127" i="1"/>
  <c r="F165" i="1"/>
  <c r="U127" i="1"/>
  <c r="F166" i="1"/>
  <c r="V127" i="1"/>
  <c r="F167" i="1"/>
  <c r="W127" i="1"/>
  <c r="F168" i="1"/>
  <c r="X127" i="1"/>
  <c r="F170" i="1"/>
  <c r="Y127" i="1"/>
  <c r="F171" i="1"/>
  <c r="AO127" i="1"/>
  <c r="F148" i="1"/>
  <c r="AP127" i="1"/>
  <c r="F153" i="1"/>
  <c r="AQ127" i="1"/>
  <c r="F154" i="1"/>
  <c r="AU127" i="1"/>
  <c r="F163" i="1"/>
  <c r="AX127" i="1"/>
  <c r="F151" i="1"/>
  <c r="AZ127" i="1"/>
  <c r="F155" i="1"/>
  <c r="BA127" i="1"/>
  <c r="F164" i="1"/>
  <c r="BB127" i="1"/>
  <c r="F157" i="1"/>
  <c r="BC127" i="1"/>
  <c r="F160" i="1"/>
  <c r="BD127" i="1"/>
  <c r="F169" i="1"/>
  <c r="CP178" i="1"/>
  <c r="O178" i="1" s="1"/>
  <c r="AC181" i="1"/>
  <c r="GK178" i="1"/>
  <c r="AE181" i="1"/>
  <c r="AD176" i="1"/>
  <c r="Q181" i="1"/>
  <c r="GM179" i="1"/>
  <c r="GN179" i="1"/>
  <c r="S176" i="1"/>
  <c r="F196" i="1"/>
  <c r="T176" i="1"/>
  <c r="F202" i="1"/>
  <c r="U176" i="1"/>
  <c r="F203" i="1"/>
  <c r="V176" i="1"/>
  <c r="F204" i="1"/>
  <c r="W176" i="1"/>
  <c r="F205" i="1"/>
  <c r="X176" i="1"/>
  <c r="F207" i="1"/>
  <c r="Y176" i="1"/>
  <c r="F208" i="1"/>
  <c r="AO176" i="1"/>
  <c r="F185" i="1"/>
  <c r="AP176" i="1"/>
  <c r="F190" i="1"/>
  <c r="AQ176" i="1"/>
  <c r="F191" i="1"/>
  <c r="AT176" i="1"/>
  <c r="F199" i="1"/>
  <c r="AU176" i="1"/>
  <c r="F200" i="1"/>
  <c r="AX176" i="1"/>
  <c r="F188" i="1"/>
  <c r="AZ176" i="1"/>
  <c r="F192" i="1"/>
  <c r="BA176" i="1"/>
  <c r="F201" i="1"/>
  <c r="BB176" i="1"/>
  <c r="F194" i="1"/>
  <c r="BC176" i="1"/>
  <c r="F197" i="1"/>
  <c r="BD176" i="1"/>
  <c r="F206" i="1"/>
  <c r="CP215" i="1"/>
  <c r="O215" i="1" s="1"/>
  <c r="AC224" i="1"/>
  <c r="GK215" i="1"/>
  <c r="AE224" i="1"/>
  <c r="AD213" i="1"/>
  <c r="Q224" i="1"/>
  <c r="GM216" i="1"/>
  <c r="GP216" i="1"/>
  <c r="GM217" i="1"/>
  <c r="GP217" i="1"/>
  <c r="GM218" i="1"/>
  <c r="GP218" i="1"/>
  <c r="GM219" i="1"/>
  <c r="GP219" i="1"/>
  <c r="GM220" i="1"/>
  <c r="GP220" i="1"/>
  <c r="GM221" i="1"/>
  <c r="GP221" i="1"/>
  <c r="GM222" i="1"/>
  <c r="GP222" i="1"/>
  <c r="S213" i="1"/>
  <c r="F239" i="1"/>
  <c r="T213" i="1"/>
  <c r="F245" i="1"/>
  <c r="U213" i="1"/>
  <c r="F246" i="1"/>
  <c r="V213" i="1"/>
  <c r="F247" i="1"/>
  <c r="W213" i="1"/>
  <c r="F248" i="1"/>
  <c r="X213" i="1"/>
  <c r="F250" i="1"/>
  <c r="Y213" i="1"/>
  <c r="F251" i="1"/>
  <c r="AO213" i="1"/>
  <c r="F228" i="1"/>
  <c r="AP213" i="1"/>
  <c r="F233" i="1"/>
  <c r="AQ213" i="1"/>
  <c r="F234" i="1"/>
  <c r="AS213" i="1"/>
  <c r="F241" i="1"/>
  <c r="AT213" i="1"/>
  <c r="F242" i="1"/>
  <c r="AX213" i="1"/>
  <c r="F231" i="1"/>
  <c r="AZ213" i="1"/>
  <c r="F235" i="1"/>
  <c r="BA213" i="1"/>
  <c r="F244" i="1"/>
  <c r="BB213" i="1"/>
  <c r="F237" i="1"/>
  <c r="BC213" i="1"/>
  <c r="F240" i="1"/>
  <c r="BD213" i="1"/>
  <c r="F249" i="1"/>
  <c r="CP295" i="1"/>
  <c r="O295" i="1" s="1"/>
  <c r="AC310" i="1"/>
  <c r="GK295" i="1"/>
  <c r="AE310" i="1"/>
  <c r="AD293" i="1"/>
  <c r="Q310" i="1"/>
  <c r="GM296" i="1"/>
  <c r="GN296" i="1"/>
  <c r="GM297" i="1"/>
  <c r="GN297" i="1"/>
  <c r="GM298" i="1"/>
  <c r="GN298" i="1"/>
  <c r="GM299" i="1"/>
  <c r="GN299" i="1"/>
  <c r="GM300" i="1"/>
  <c r="GO300" i="1"/>
  <c r="GM301" i="1"/>
  <c r="GO301" i="1"/>
  <c r="GM302" i="1"/>
  <c r="GO302" i="1"/>
  <c r="GM303" i="1"/>
  <c r="GO303" i="1"/>
  <c r="GM304" i="1"/>
  <c r="GO304" i="1"/>
  <c r="GM305" i="1"/>
  <c r="GO305" i="1"/>
  <c r="GM306" i="1"/>
  <c r="GO306" i="1"/>
  <c r="GM307" i="1"/>
  <c r="GO307" i="1"/>
  <c r="GM308" i="1"/>
  <c r="GO308" i="1"/>
  <c r="S293" i="1"/>
  <c r="F325" i="1"/>
  <c r="S527" i="1"/>
  <c r="T293" i="1"/>
  <c r="F331" i="1"/>
  <c r="T527" i="1"/>
  <c r="U293" i="1"/>
  <c r="F332" i="1"/>
  <c r="U527" i="1"/>
  <c r="V293" i="1"/>
  <c r="F333" i="1"/>
  <c r="V527" i="1"/>
  <c r="W293" i="1"/>
  <c r="F334" i="1"/>
  <c r="W527" i="1"/>
  <c r="X293" i="1"/>
  <c r="F336" i="1"/>
  <c r="X527" i="1"/>
  <c r="Y293" i="1"/>
  <c r="F337" i="1"/>
  <c r="Y527" i="1"/>
  <c r="AO293" i="1"/>
  <c r="F314" i="1"/>
  <c r="AO527" i="1"/>
  <c r="AP293" i="1"/>
  <c r="F319" i="1"/>
  <c r="AP527" i="1"/>
  <c r="AQ293" i="1"/>
  <c r="F320" i="1"/>
  <c r="AQ527" i="1"/>
  <c r="AU293" i="1"/>
  <c r="F329" i="1"/>
  <c r="AX293" i="1"/>
  <c r="F317" i="1"/>
  <c r="AX527" i="1"/>
  <c r="AZ293" i="1"/>
  <c r="F321" i="1"/>
  <c r="AZ527" i="1"/>
  <c r="BA293" i="1"/>
  <c r="F330" i="1"/>
  <c r="BA527" i="1"/>
  <c r="BB293" i="1"/>
  <c r="F323" i="1"/>
  <c r="BB527" i="1"/>
  <c r="BC293" i="1"/>
  <c r="F326" i="1"/>
  <c r="BC527" i="1"/>
  <c r="BD293" i="1"/>
  <c r="F335" i="1"/>
  <c r="BD527" i="1"/>
  <c r="CP344" i="1"/>
  <c r="O344" i="1" s="1"/>
  <c r="AC362" i="1"/>
  <c r="GK344" i="1"/>
  <c r="AE362" i="1"/>
  <c r="AD342" i="1"/>
  <c r="Q362" i="1"/>
  <c r="GM345" i="1"/>
  <c r="GN345" i="1"/>
  <c r="GM346" i="1"/>
  <c r="GO346" i="1"/>
  <c r="GM347" i="1"/>
  <c r="GO347" i="1"/>
  <c r="GM348" i="1"/>
  <c r="GN348" i="1"/>
  <c r="GM349" i="1"/>
  <c r="GN349" i="1"/>
  <c r="GM350" i="1"/>
  <c r="GO350" i="1"/>
  <c r="GM351" i="1"/>
  <c r="GO351" i="1"/>
  <c r="GM352" i="1"/>
  <c r="GO352" i="1"/>
  <c r="GM353" i="1"/>
  <c r="GO353" i="1"/>
  <c r="GM354" i="1"/>
  <c r="GO354" i="1"/>
  <c r="GM355" i="1"/>
  <c r="GN355" i="1"/>
  <c r="GM356" i="1"/>
  <c r="GO356" i="1"/>
  <c r="GM357" i="1"/>
  <c r="GO357" i="1"/>
  <c r="GM358" i="1"/>
  <c r="GO358" i="1"/>
  <c r="GM359" i="1"/>
  <c r="GO359" i="1"/>
  <c r="GM360" i="1"/>
  <c r="GO360" i="1"/>
  <c r="S342" i="1"/>
  <c r="F377" i="1"/>
  <c r="T342" i="1"/>
  <c r="F383" i="1"/>
  <c r="U342" i="1"/>
  <c r="F384" i="1"/>
  <c r="V342" i="1"/>
  <c r="F385" i="1"/>
  <c r="W342" i="1"/>
  <c r="F386" i="1"/>
  <c r="X342" i="1"/>
  <c r="F388" i="1"/>
  <c r="Y342" i="1"/>
  <c r="F389" i="1"/>
  <c r="AO342" i="1"/>
  <c r="F366" i="1"/>
  <c r="AP342" i="1"/>
  <c r="F371" i="1"/>
  <c r="AQ342" i="1"/>
  <c r="F372" i="1"/>
  <c r="AU342" i="1"/>
  <c r="F381" i="1"/>
  <c r="AX342" i="1"/>
  <c r="F369" i="1"/>
  <c r="AZ342" i="1"/>
  <c r="F373" i="1"/>
  <c r="BA342" i="1"/>
  <c r="F382" i="1"/>
  <c r="BB342" i="1"/>
  <c r="F375" i="1"/>
  <c r="BC342" i="1"/>
  <c r="F378" i="1"/>
  <c r="BD342" i="1"/>
  <c r="F387" i="1"/>
  <c r="CP396" i="1"/>
  <c r="O396" i="1" s="1"/>
  <c r="AC417" i="1"/>
  <c r="GK396" i="1"/>
  <c r="AE417" i="1"/>
  <c r="AD394" i="1"/>
  <c r="Q417" i="1"/>
  <c r="GM397" i="1"/>
  <c r="GO397" i="1"/>
  <c r="GM398" i="1"/>
  <c r="GO398" i="1"/>
  <c r="GM399" i="1"/>
  <c r="GO399" i="1"/>
  <c r="GM400" i="1"/>
  <c r="GO400" i="1"/>
  <c r="GM401" i="1"/>
  <c r="GO401" i="1"/>
  <c r="GM402" i="1"/>
  <c r="GO402" i="1"/>
  <c r="GM403" i="1"/>
  <c r="GO403" i="1"/>
  <c r="GM404" i="1"/>
  <c r="GO404" i="1"/>
  <c r="GM405" i="1"/>
  <c r="GO405" i="1"/>
  <c r="GM406" i="1"/>
  <c r="GO406" i="1"/>
  <c r="GM407" i="1"/>
  <c r="GO407" i="1"/>
  <c r="GM408" i="1"/>
  <c r="GO408" i="1"/>
  <c r="GM409" i="1"/>
  <c r="GO409" i="1"/>
  <c r="GM410" i="1"/>
  <c r="GO410" i="1"/>
  <c r="GM411" i="1"/>
  <c r="GO411" i="1"/>
  <c r="GM412" i="1"/>
  <c r="GO412" i="1"/>
  <c r="GM413" i="1"/>
  <c r="GO413" i="1"/>
  <c r="GM414" i="1"/>
  <c r="GO414" i="1"/>
  <c r="GM415" i="1"/>
  <c r="GO415" i="1"/>
  <c r="S394" i="1"/>
  <c r="F432" i="1"/>
  <c r="T394" i="1"/>
  <c r="F438" i="1"/>
  <c r="U394" i="1"/>
  <c r="F439" i="1"/>
  <c r="V394" i="1"/>
  <c r="F440" i="1"/>
  <c r="W394" i="1"/>
  <c r="F441" i="1"/>
  <c r="X394" i="1"/>
  <c r="F443" i="1"/>
  <c r="Y394" i="1"/>
  <c r="F444" i="1"/>
  <c r="AO394" i="1"/>
  <c r="F421" i="1"/>
  <c r="AP394" i="1"/>
  <c r="F426" i="1"/>
  <c r="AQ394" i="1"/>
  <c r="F427" i="1"/>
  <c r="AU394" i="1"/>
  <c r="F436" i="1"/>
  <c r="AX394" i="1"/>
  <c r="F424" i="1"/>
  <c r="AZ394" i="1"/>
  <c r="F428" i="1"/>
  <c r="BA394" i="1"/>
  <c r="F437" i="1"/>
  <c r="BB394" i="1"/>
  <c r="F430" i="1"/>
  <c r="BC394" i="1"/>
  <c r="F433" i="1"/>
  <c r="BD394" i="1"/>
  <c r="F442" i="1"/>
  <c r="CP451" i="1"/>
  <c r="O451" i="1" s="1"/>
  <c r="AC454" i="1"/>
  <c r="GK451" i="1"/>
  <c r="AE454" i="1"/>
  <c r="AD449" i="1"/>
  <c r="Q454" i="1"/>
  <c r="GM452" i="1"/>
  <c r="GN452" i="1"/>
  <c r="S449" i="1"/>
  <c r="F469" i="1"/>
  <c r="T449" i="1"/>
  <c r="F475" i="1"/>
  <c r="U449" i="1"/>
  <c r="F476" i="1"/>
  <c r="V449" i="1"/>
  <c r="F477" i="1"/>
  <c r="W449" i="1"/>
  <c r="F478" i="1"/>
  <c r="X449" i="1"/>
  <c r="F480" i="1"/>
  <c r="Y449" i="1"/>
  <c r="F481" i="1"/>
  <c r="AO449" i="1"/>
  <c r="F458" i="1"/>
  <c r="AP449" i="1"/>
  <c r="F463" i="1"/>
  <c r="AQ449" i="1"/>
  <c r="F464" i="1"/>
  <c r="AT449" i="1"/>
  <c r="F472" i="1"/>
  <c r="AU449" i="1"/>
  <c r="F473" i="1"/>
  <c r="AX449" i="1"/>
  <c r="F461" i="1"/>
  <c r="AZ449" i="1"/>
  <c r="F465" i="1"/>
  <c r="BA449" i="1"/>
  <c r="F474" i="1"/>
  <c r="BB449" i="1"/>
  <c r="F467" i="1"/>
  <c r="BC449" i="1"/>
  <c r="F470" i="1"/>
  <c r="BD449" i="1"/>
  <c r="F479" i="1"/>
  <c r="CP488" i="1"/>
  <c r="O488" i="1" s="1"/>
  <c r="AC497" i="1"/>
  <c r="GK488" i="1"/>
  <c r="AE497" i="1"/>
  <c r="AD486" i="1"/>
  <c r="Q497" i="1"/>
  <c r="GM489" i="1"/>
  <c r="GP489" i="1"/>
  <c r="GM490" i="1"/>
  <c r="GP490" i="1"/>
  <c r="GM491" i="1"/>
  <c r="GP491" i="1"/>
  <c r="GM492" i="1"/>
  <c r="GP492" i="1"/>
  <c r="GM493" i="1"/>
  <c r="GP493" i="1"/>
  <c r="GM494" i="1"/>
  <c r="GP494" i="1"/>
  <c r="GM495" i="1"/>
  <c r="GP495" i="1"/>
  <c r="S486" i="1"/>
  <c r="F512" i="1"/>
  <c r="T486" i="1"/>
  <c r="F518" i="1"/>
  <c r="U486" i="1"/>
  <c r="F519" i="1"/>
  <c r="V486" i="1"/>
  <c r="F520" i="1"/>
  <c r="W486" i="1"/>
  <c r="F521" i="1"/>
  <c r="X486" i="1"/>
  <c r="F523" i="1"/>
  <c r="Y486" i="1"/>
  <c r="F524" i="1"/>
  <c r="AO486" i="1"/>
  <c r="F501" i="1"/>
  <c r="AP486" i="1"/>
  <c r="F506" i="1"/>
  <c r="AQ486" i="1"/>
  <c r="F507" i="1"/>
  <c r="AS486" i="1"/>
  <c r="F514" i="1"/>
  <c r="AT486" i="1"/>
  <c r="F515" i="1"/>
  <c r="AX486" i="1"/>
  <c r="F504" i="1"/>
  <c r="AZ486" i="1"/>
  <c r="F508" i="1"/>
  <c r="BA486" i="1"/>
  <c r="F517" i="1"/>
  <c r="BB486" i="1"/>
  <c r="F510" i="1"/>
  <c r="BC486" i="1"/>
  <c r="F513" i="1"/>
  <c r="BD486" i="1"/>
  <c r="F522" i="1"/>
  <c r="CP568" i="1"/>
  <c r="O568" i="1" s="1"/>
  <c r="AC583" i="1"/>
  <c r="GK568" i="1"/>
  <c r="AE583" i="1"/>
  <c r="AD566" i="1"/>
  <c r="Q583" i="1"/>
  <c r="GM569" i="1"/>
  <c r="GN569" i="1"/>
  <c r="GM570" i="1"/>
  <c r="GN570" i="1"/>
  <c r="GM571" i="1"/>
  <c r="GN571" i="1"/>
  <c r="GM572" i="1"/>
  <c r="GN572" i="1"/>
  <c r="GM573" i="1"/>
  <c r="GO573" i="1"/>
  <c r="GM574" i="1"/>
  <c r="GO574" i="1"/>
  <c r="GM575" i="1"/>
  <c r="GO575" i="1"/>
  <c r="GM576" i="1"/>
  <c r="GO576" i="1"/>
  <c r="GM577" i="1"/>
  <c r="GO577" i="1"/>
  <c r="GM578" i="1"/>
  <c r="GO578" i="1"/>
  <c r="GM579" i="1"/>
  <c r="GO579" i="1"/>
  <c r="GM580" i="1"/>
  <c r="GO580" i="1"/>
  <c r="GM581" i="1"/>
  <c r="GO581" i="1"/>
  <c r="S566" i="1"/>
  <c r="F598" i="1"/>
  <c r="S796" i="1"/>
  <c r="T566" i="1"/>
  <c r="F604" i="1"/>
  <c r="T796" i="1"/>
  <c r="U566" i="1"/>
  <c r="F605" i="1"/>
  <c r="U796" i="1"/>
  <c r="V566" i="1"/>
  <c r="F606" i="1"/>
  <c r="V796" i="1"/>
  <c r="W566" i="1"/>
  <c r="F607" i="1"/>
  <c r="W796" i="1"/>
  <c r="X566" i="1"/>
  <c r="F609" i="1"/>
  <c r="X796" i="1"/>
  <c r="Y566" i="1"/>
  <c r="F610" i="1"/>
  <c r="Y796" i="1"/>
  <c r="AO566" i="1"/>
  <c r="F587" i="1"/>
  <c r="AO796" i="1"/>
  <c r="AP566" i="1"/>
  <c r="F592" i="1"/>
  <c r="AP796" i="1"/>
  <c r="AQ566" i="1"/>
  <c r="F593" i="1"/>
  <c r="AQ796" i="1"/>
  <c r="AU566" i="1"/>
  <c r="F602" i="1"/>
  <c r="AX566" i="1"/>
  <c r="F590" i="1"/>
  <c r="AX796" i="1"/>
  <c r="AZ566" i="1"/>
  <c r="F594" i="1"/>
  <c r="AZ796" i="1"/>
  <c r="BA566" i="1"/>
  <c r="F603" i="1"/>
  <c r="BA796" i="1"/>
  <c r="BB566" i="1"/>
  <c r="F596" i="1"/>
  <c r="BB796" i="1"/>
  <c r="BC566" i="1"/>
  <c r="F599" i="1"/>
  <c r="BC796" i="1"/>
  <c r="BD566" i="1"/>
  <c r="F608" i="1"/>
  <c r="BD796" i="1"/>
  <c r="CP617" i="1"/>
  <c r="O617" i="1" s="1"/>
  <c r="AC635" i="1"/>
  <c r="GK617" i="1"/>
  <c r="AE635" i="1"/>
  <c r="AD615" i="1"/>
  <c r="Q635" i="1"/>
  <c r="GM618" i="1"/>
  <c r="GN618" i="1"/>
  <c r="GM619" i="1"/>
  <c r="GO619" i="1"/>
  <c r="GM620" i="1"/>
  <c r="GO620" i="1"/>
  <c r="GM621" i="1"/>
  <c r="GN621" i="1"/>
  <c r="GM622" i="1"/>
  <c r="GN622" i="1"/>
  <c r="GM623" i="1"/>
  <c r="GO623" i="1"/>
  <c r="GM624" i="1"/>
  <c r="GO624" i="1"/>
  <c r="GM625" i="1"/>
  <c r="GO625" i="1"/>
  <c r="GM626" i="1"/>
  <c r="GO626" i="1"/>
  <c r="GM627" i="1"/>
  <c r="GO627" i="1"/>
  <c r="GM628" i="1"/>
  <c r="GN628" i="1"/>
  <c r="GM629" i="1"/>
  <c r="GO629" i="1"/>
  <c r="GM630" i="1"/>
  <c r="GO630" i="1"/>
  <c r="GM631" i="1"/>
  <c r="GO631" i="1"/>
  <c r="GM632" i="1"/>
  <c r="GO632" i="1"/>
  <c r="GM633" i="1"/>
  <c r="GO633" i="1"/>
  <c r="S615" i="1"/>
  <c r="F650" i="1"/>
  <c r="T615" i="1"/>
  <c r="F656" i="1"/>
  <c r="U615" i="1"/>
  <c r="F657" i="1"/>
  <c r="V615" i="1"/>
  <c r="F658" i="1"/>
  <c r="W615" i="1"/>
  <c r="F659" i="1"/>
  <c r="X615" i="1"/>
  <c r="F661" i="1"/>
  <c r="Y615" i="1"/>
  <c r="F662" i="1"/>
  <c r="AO615" i="1"/>
  <c r="F639" i="1"/>
  <c r="AP615" i="1"/>
  <c r="F644" i="1"/>
  <c r="AQ615" i="1"/>
  <c r="F645" i="1"/>
  <c r="AU615" i="1"/>
  <c r="F654" i="1"/>
  <c r="AX615" i="1"/>
  <c r="F642" i="1"/>
  <c r="AZ615" i="1"/>
  <c r="F646" i="1"/>
  <c r="BA615" i="1"/>
  <c r="F655" i="1"/>
  <c r="BB615" i="1"/>
  <c r="F648" i="1"/>
  <c r="BC615" i="1"/>
  <c r="F651" i="1"/>
  <c r="BD615" i="1"/>
  <c r="F660" i="1"/>
  <c r="CP669" i="1"/>
  <c r="O669" i="1" s="1"/>
  <c r="AC686" i="1"/>
  <c r="GK669" i="1"/>
  <c r="AE686" i="1"/>
  <c r="AD667" i="1"/>
  <c r="Q686" i="1"/>
  <c r="GM670" i="1"/>
  <c r="GO670" i="1"/>
  <c r="GM671" i="1"/>
  <c r="GO671" i="1"/>
  <c r="GM672" i="1"/>
  <c r="GO672" i="1"/>
  <c r="GM673" i="1"/>
  <c r="GO673" i="1"/>
  <c r="GM674" i="1"/>
  <c r="GO674" i="1"/>
  <c r="GM675" i="1"/>
  <c r="GO675" i="1"/>
  <c r="GM676" i="1"/>
  <c r="GO676" i="1"/>
  <c r="GM677" i="1"/>
  <c r="GO677" i="1"/>
  <c r="GM678" i="1"/>
  <c r="GO678" i="1"/>
  <c r="GM679" i="1"/>
  <c r="GO679" i="1"/>
  <c r="GM680" i="1"/>
  <c r="GO680" i="1"/>
  <c r="GM681" i="1"/>
  <c r="GO681" i="1"/>
  <c r="GM682" i="1"/>
  <c r="GO682" i="1"/>
  <c r="GM683" i="1"/>
  <c r="GO683" i="1"/>
  <c r="GM684" i="1"/>
  <c r="GO684" i="1"/>
  <c r="S667" i="1"/>
  <c r="F701" i="1"/>
  <c r="T667" i="1"/>
  <c r="F707" i="1"/>
  <c r="U667" i="1"/>
  <c r="F708" i="1"/>
  <c r="V667" i="1"/>
  <c r="F709" i="1"/>
  <c r="W667" i="1"/>
  <c r="F710" i="1"/>
  <c r="X667" i="1"/>
  <c r="F712" i="1"/>
  <c r="Y667" i="1"/>
  <c r="F713" i="1"/>
  <c r="AO667" i="1"/>
  <c r="F690" i="1"/>
  <c r="AP667" i="1"/>
  <c r="F695" i="1"/>
  <c r="AQ667" i="1"/>
  <c r="F696" i="1"/>
  <c r="AU667" i="1"/>
  <c r="F705" i="1"/>
  <c r="AX667" i="1"/>
  <c r="F693" i="1"/>
  <c r="AZ667" i="1"/>
  <c r="F697" i="1"/>
  <c r="BA667" i="1"/>
  <c r="F706" i="1"/>
  <c r="BB667" i="1"/>
  <c r="F699" i="1"/>
  <c r="BC667" i="1"/>
  <c r="F702" i="1"/>
  <c r="BD667" i="1"/>
  <c r="F711" i="1"/>
  <c r="CP720" i="1"/>
  <c r="O720" i="1" s="1"/>
  <c r="AC723" i="1"/>
  <c r="GK720" i="1"/>
  <c r="AE723" i="1"/>
  <c r="AD718" i="1"/>
  <c r="Q723" i="1"/>
  <c r="GM721" i="1"/>
  <c r="GN721" i="1"/>
  <c r="S718" i="1"/>
  <c r="F738" i="1"/>
  <c r="T718" i="1"/>
  <c r="F744" i="1"/>
  <c r="U718" i="1"/>
  <c r="F745" i="1"/>
  <c r="V718" i="1"/>
  <c r="F746" i="1"/>
  <c r="W718" i="1"/>
  <c r="F747" i="1"/>
  <c r="X718" i="1"/>
  <c r="F749" i="1"/>
  <c r="Y718" i="1"/>
  <c r="F750" i="1"/>
  <c r="AO718" i="1"/>
  <c r="F727" i="1"/>
  <c r="AP718" i="1"/>
  <c r="F732" i="1"/>
  <c r="AQ718" i="1"/>
  <c r="F733" i="1"/>
  <c r="AT718" i="1"/>
  <c r="F741" i="1"/>
  <c r="AU718" i="1"/>
  <c r="F742" i="1"/>
  <c r="AX718" i="1"/>
  <c r="F730" i="1"/>
  <c r="AZ718" i="1"/>
  <c r="F734" i="1"/>
  <c r="BA718" i="1"/>
  <c r="F743" i="1"/>
  <c r="BB718" i="1"/>
  <c r="F736" i="1"/>
  <c r="BC718" i="1"/>
  <c r="F739" i="1"/>
  <c r="BD718" i="1"/>
  <c r="F748" i="1"/>
  <c r="CP757" i="1"/>
  <c r="O757" i="1" s="1"/>
  <c r="AC766" i="1"/>
  <c r="GK757" i="1"/>
  <c r="AE766" i="1"/>
  <c r="AD755" i="1"/>
  <c r="Q766" i="1"/>
  <c r="GM758" i="1"/>
  <c r="GP758" i="1"/>
  <c r="GM759" i="1"/>
  <c r="GP759" i="1"/>
  <c r="GM760" i="1"/>
  <c r="GP760" i="1"/>
  <c r="GM761" i="1"/>
  <c r="GP761" i="1"/>
  <c r="GM762" i="1"/>
  <c r="GP762" i="1"/>
  <c r="GM763" i="1"/>
  <c r="GP763" i="1"/>
  <c r="GM764" i="1"/>
  <c r="GP764" i="1"/>
  <c r="S755" i="1"/>
  <c r="F781" i="1"/>
  <c r="T755" i="1"/>
  <c r="F787" i="1"/>
  <c r="U755" i="1"/>
  <c r="F788" i="1"/>
  <c r="V755" i="1"/>
  <c r="F789" i="1"/>
  <c r="W755" i="1"/>
  <c r="F790" i="1"/>
  <c r="X755" i="1"/>
  <c r="F792" i="1"/>
  <c r="Y755" i="1"/>
  <c r="F793" i="1"/>
  <c r="AO755" i="1"/>
  <c r="F770" i="1"/>
  <c r="AP755" i="1"/>
  <c r="F775" i="1"/>
  <c r="AQ755" i="1"/>
  <c r="F776" i="1"/>
  <c r="AS755" i="1"/>
  <c r="F783" i="1"/>
  <c r="AT755" i="1"/>
  <c r="F784" i="1"/>
  <c r="AX755" i="1"/>
  <c r="F773" i="1"/>
  <c r="AZ755" i="1"/>
  <c r="F777" i="1"/>
  <c r="BA755" i="1"/>
  <c r="F786" i="1"/>
  <c r="BB755" i="1"/>
  <c r="F779" i="1"/>
  <c r="BC755" i="1"/>
  <c r="F782" i="1"/>
  <c r="BD755" i="1"/>
  <c r="F791" i="1"/>
  <c r="Q755" i="1" l="1"/>
  <c r="F778" i="1"/>
  <c r="AE755" i="1"/>
  <c r="R766" i="1"/>
  <c r="AC755" i="1"/>
  <c r="P766" i="1"/>
  <c r="CE766" i="1"/>
  <c r="CF766" i="1"/>
  <c r="CH766" i="1"/>
  <c r="GM757" i="1"/>
  <c r="CA766" i="1" s="1"/>
  <c r="GP757" i="1"/>
  <c r="CD766" i="1" s="1"/>
  <c r="AB766" i="1"/>
  <c r="Q718" i="1"/>
  <c r="F735" i="1"/>
  <c r="AE718" i="1"/>
  <c r="R723" i="1"/>
  <c r="AC718" i="1"/>
  <c r="P723" i="1"/>
  <c r="CE723" i="1"/>
  <c r="CF723" i="1"/>
  <c r="CH723" i="1"/>
  <c r="GM720" i="1"/>
  <c r="CA723" i="1" s="1"/>
  <c r="GN720" i="1"/>
  <c r="CB723" i="1" s="1"/>
  <c r="AB723" i="1"/>
  <c r="CC686" i="1"/>
  <c r="Q667" i="1"/>
  <c r="F698" i="1"/>
  <c r="AE667" i="1"/>
  <c r="R686" i="1"/>
  <c r="AC667" i="1"/>
  <c r="P686" i="1"/>
  <c r="CE686" i="1"/>
  <c r="CF686" i="1"/>
  <c r="CH686" i="1"/>
  <c r="GM669" i="1"/>
  <c r="CA686" i="1" s="1"/>
  <c r="GN669" i="1"/>
  <c r="CB686" i="1" s="1"/>
  <c r="AB686" i="1"/>
  <c r="CC635" i="1"/>
  <c r="Q615" i="1"/>
  <c r="F647" i="1"/>
  <c r="AE615" i="1"/>
  <c r="R635" i="1"/>
  <c r="AC615" i="1"/>
  <c r="P635" i="1"/>
  <c r="CE635" i="1"/>
  <c r="CF635" i="1"/>
  <c r="CH635" i="1"/>
  <c r="GM617" i="1"/>
  <c r="CA635" i="1" s="1"/>
  <c r="GN617" i="1"/>
  <c r="CB635" i="1" s="1"/>
  <c r="AB635" i="1"/>
  <c r="BD562" i="1"/>
  <c r="F821" i="1"/>
  <c r="BC562" i="1"/>
  <c r="F812" i="1"/>
  <c r="BB562" i="1"/>
  <c r="F809" i="1"/>
  <c r="BA562" i="1"/>
  <c r="F816" i="1"/>
  <c r="AZ562" i="1"/>
  <c r="F807" i="1"/>
  <c r="AX562" i="1"/>
  <c r="F803" i="1"/>
  <c r="AQ562" i="1"/>
  <c r="F806" i="1"/>
  <c r="AP562" i="1"/>
  <c r="F805" i="1"/>
  <c r="AO562" i="1"/>
  <c r="F800" i="1"/>
  <c r="Y562" i="1"/>
  <c r="F823" i="1"/>
  <c r="X562" i="1"/>
  <c r="F822" i="1"/>
  <c r="W562" i="1"/>
  <c r="F820" i="1"/>
  <c r="V562" i="1"/>
  <c r="F819" i="1"/>
  <c r="U562" i="1"/>
  <c r="F818" i="1"/>
  <c r="T562" i="1"/>
  <c r="F817" i="1"/>
  <c r="S562" i="1"/>
  <c r="F811" i="1"/>
  <c r="CC583" i="1"/>
  <c r="Q566" i="1"/>
  <c r="F595" i="1"/>
  <c r="Q796" i="1"/>
  <c r="AE566" i="1"/>
  <c r="R583" i="1"/>
  <c r="AC566" i="1"/>
  <c r="P583" i="1"/>
  <c r="CE583" i="1"/>
  <c r="CF583" i="1"/>
  <c r="CH583" i="1"/>
  <c r="GM568" i="1"/>
  <c r="CA583" i="1" s="1"/>
  <c r="GN568" i="1"/>
  <c r="CB583" i="1" s="1"/>
  <c r="AB583" i="1"/>
  <c r="Q486" i="1"/>
  <c r="F509" i="1"/>
  <c r="AE486" i="1"/>
  <c r="R497" i="1"/>
  <c r="AC486" i="1"/>
  <c r="P497" i="1"/>
  <c r="CE497" i="1"/>
  <c r="CF497" i="1"/>
  <c r="CH497" i="1"/>
  <c r="GM488" i="1"/>
  <c r="CA497" i="1" s="1"/>
  <c r="GP488" i="1"/>
  <c r="CD497" i="1" s="1"/>
  <c r="AB497" i="1"/>
  <c r="Q449" i="1"/>
  <c r="F466" i="1"/>
  <c r="AE449" i="1"/>
  <c r="R454" i="1"/>
  <c r="AC449" i="1"/>
  <c r="P454" i="1"/>
  <c r="CE454" i="1"/>
  <c r="CF454" i="1"/>
  <c r="CH454" i="1"/>
  <c r="GM451" i="1"/>
  <c r="CA454" i="1" s="1"/>
  <c r="GN451" i="1"/>
  <c r="CB454" i="1" s="1"/>
  <c r="AB454" i="1"/>
  <c r="CC417" i="1"/>
  <c r="Q394" i="1"/>
  <c r="F429" i="1"/>
  <c r="AE394" i="1"/>
  <c r="R417" i="1"/>
  <c r="AC394" i="1"/>
  <c r="P417" i="1"/>
  <c r="CE417" i="1"/>
  <c r="CF417" i="1"/>
  <c r="CH417" i="1"/>
  <c r="GM396" i="1"/>
  <c r="CA417" i="1" s="1"/>
  <c r="GN396" i="1"/>
  <c r="CB417" i="1" s="1"/>
  <c r="AB417" i="1"/>
  <c r="CC362" i="1"/>
  <c r="Q342" i="1"/>
  <c r="F374" i="1"/>
  <c r="AE342" i="1"/>
  <c r="R362" i="1"/>
  <c r="AC342" i="1"/>
  <c r="P362" i="1"/>
  <c r="CE362" i="1"/>
  <c r="CF362" i="1"/>
  <c r="CH362" i="1"/>
  <c r="GM344" i="1"/>
  <c r="CA362" i="1" s="1"/>
  <c r="GN344" i="1"/>
  <c r="CB362" i="1" s="1"/>
  <c r="AB362" i="1"/>
  <c r="BD289" i="1"/>
  <c r="F552" i="1"/>
  <c r="BC289" i="1"/>
  <c r="F543" i="1"/>
  <c r="BB289" i="1"/>
  <c r="F540" i="1"/>
  <c r="BA289" i="1"/>
  <c r="F547" i="1"/>
  <c r="AZ289" i="1"/>
  <c r="F538" i="1"/>
  <c r="AX289" i="1"/>
  <c r="F534" i="1"/>
  <c r="AQ289" i="1"/>
  <c r="F537" i="1"/>
  <c r="AP289" i="1"/>
  <c r="F536" i="1"/>
  <c r="G16" i="2" s="1"/>
  <c r="G18" i="2" s="1"/>
  <c r="AO289" i="1"/>
  <c r="F531" i="1"/>
  <c r="Y289" i="1"/>
  <c r="F554" i="1"/>
  <c r="X289" i="1"/>
  <c r="F553" i="1"/>
  <c r="W289" i="1"/>
  <c r="F551" i="1"/>
  <c r="V289" i="1"/>
  <c r="F550" i="1"/>
  <c r="U289" i="1"/>
  <c r="F549" i="1"/>
  <c r="T289" i="1"/>
  <c r="F548" i="1"/>
  <c r="S289" i="1"/>
  <c r="F542" i="1"/>
  <c r="CC310" i="1"/>
  <c r="Q293" i="1"/>
  <c r="F322" i="1"/>
  <c r="Q527" i="1"/>
  <c r="AE293" i="1"/>
  <c r="R310" i="1"/>
  <c r="AC293" i="1"/>
  <c r="P310" i="1"/>
  <c r="CE310" i="1"/>
  <c r="CF310" i="1"/>
  <c r="CH310" i="1"/>
  <c r="GM295" i="1"/>
  <c r="CA310" i="1" s="1"/>
  <c r="GN295" i="1"/>
  <c r="CB310" i="1" s="1"/>
  <c r="AB310" i="1"/>
  <c r="Q213" i="1"/>
  <c r="F236" i="1"/>
  <c r="AE213" i="1"/>
  <c r="R224" i="1"/>
  <c r="AC213" i="1"/>
  <c r="P224" i="1"/>
  <c r="CE224" i="1"/>
  <c r="CF224" i="1"/>
  <c r="CH224" i="1"/>
  <c r="GM215" i="1"/>
  <c r="CA224" i="1" s="1"/>
  <c r="GP215" i="1"/>
  <c r="CD224" i="1" s="1"/>
  <c r="AB224" i="1"/>
  <c r="Q176" i="1"/>
  <c r="F193" i="1"/>
  <c r="AE176" i="1"/>
  <c r="R181" i="1"/>
  <c r="AC176" i="1"/>
  <c r="P181" i="1"/>
  <c r="CE181" i="1"/>
  <c r="CF181" i="1"/>
  <c r="CH181" i="1"/>
  <c r="GM178" i="1"/>
  <c r="CA181" i="1" s="1"/>
  <c r="GN178" i="1"/>
  <c r="CB181" i="1" s="1"/>
  <c r="AB181" i="1"/>
  <c r="CC144" i="1"/>
  <c r="Q127" i="1"/>
  <c r="F156" i="1"/>
  <c r="AE127" i="1"/>
  <c r="R144" i="1"/>
  <c r="AC127" i="1"/>
  <c r="P144" i="1"/>
  <c r="CE144" i="1"/>
  <c r="CF144" i="1"/>
  <c r="CH144" i="1"/>
  <c r="GM129" i="1"/>
  <c r="CA144" i="1" s="1"/>
  <c r="GN129" i="1"/>
  <c r="CB144" i="1" s="1"/>
  <c r="AB144" i="1"/>
  <c r="CC95" i="1"/>
  <c r="Q75" i="1"/>
  <c r="F107" i="1"/>
  <c r="AE75" i="1"/>
  <c r="R95" i="1"/>
  <c r="AC75" i="1"/>
  <c r="P95" i="1"/>
  <c r="CE95" i="1"/>
  <c r="CF95" i="1"/>
  <c r="CH95" i="1"/>
  <c r="GM77" i="1"/>
  <c r="CA95" i="1" s="1"/>
  <c r="GN77" i="1"/>
  <c r="CB95" i="1" s="1"/>
  <c r="AB95" i="1"/>
  <c r="BD22" i="1"/>
  <c r="F279" i="1"/>
  <c r="BD829" i="1"/>
  <c r="BC22" i="1"/>
  <c r="F270" i="1"/>
  <c r="BC829" i="1"/>
  <c r="BB22" i="1"/>
  <c r="F267" i="1"/>
  <c r="BB829" i="1"/>
  <c r="BA22" i="1"/>
  <c r="F274" i="1"/>
  <c r="BA829" i="1"/>
  <c r="AZ22" i="1"/>
  <c r="F265" i="1"/>
  <c r="AZ829" i="1"/>
  <c r="AX22" i="1"/>
  <c r="F261" i="1"/>
  <c r="AX829" i="1"/>
  <c r="AQ22" i="1"/>
  <c r="F264" i="1"/>
  <c r="AQ829" i="1"/>
  <c r="AP22" i="1"/>
  <c r="F263" i="1"/>
  <c r="AP829" i="1"/>
  <c r="AO22" i="1"/>
  <c r="F258" i="1"/>
  <c r="AO829" i="1"/>
  <c r="Y22" i="1"/>
  <c r="F281" i="1"/>
  <c r="Y829" i="1"/>
  <c r="X22" i="1"/>
  <c r="F280" i="1"/>
  <c r="X829" i="1"/>
  <c r="W22" i="1"/>
  <c r="F278" i="1"/>
  <c r="W829" i="1"/>
  <c r="V22" i="1"/>
  <c r="F277" i="1"/>
  <c r="V829" i="1"/>
  <c r="U22" i="1"/>
  <c r="F276" i="1"/>
  <c r="U829" i="1"/>
  <c r="T22" i="1"/>
  <c r="F275" i="1"/>
  <c r="T829" i="1"/>
  <c r="S22" i="1"/>
  <c r="F269" i="1"/>
  <c r="S829" i="1"/>
  <c r="CC43" i="1"/>
  <c r="Q26" i="1"/>
  <c r="F55" i="1"/>
  <c r="Q254" i="1"/>
  <c r="AE26" i="1"/>
  <c r="R43" i="1"/>
  <c r="AC26" i="1"/>
  <c r="P43" i="1"/>
  <c r="CE43" i="1"/>
  <c r="CF43" i="1"/>
  <c r="CH43" i="1"/>
  <c r="GM28" i="1"/>
  <c r="CA43" i="1" s="1"/>
  <c r="GN28" i="1"/>
  <c r="CB43" i="1" s="1"/>
  <c r="AB43" i="1"/>
  <c r="AB26" i="1" l="1"/>
  <c r="O43" i="1"/>
  <c r="CB26" i="1"/>
  <c r="AS43" i="1"/>
  <c r="CA26" i="1"/>
  <c r="AR43" i="1"/>
  <c r="CH26" i="1"/>
  <c r="AY43" i="1"/>
  <c r="CF26" i="1"/>
  <c r="AW43" i="1"/>
  <c r="CE26" i="1"/>
  <c r="AV43" i="1"/>
  <c r="P26" i="1"/>
  <c r="F46" i="1"/>
  <c r="P254" i="1"/>
  <c r="R26" i="1"/>
  <c r="F57" i="1"/>
  <c r="R254" i="1"/>
  <c r="Q22" i="1"/>
  <c r="F266" i="1"/>
  <c r="Q829" i="1"/>
  <c r="CC26" i="1"/>
  <c r="AT43" i="1"/>
  <c r="S18" i="1"/>
  <c r="F844" i="1"/>
  <c r="T18" i="1"/>
  <c r="F850" i="1"/>
  <c r="U18" i="1"/>
  <c r="F851" i="1"/>
  <c r="V18" i="1"/>
  <c r="F852" i="1"/>
  <c r="W18" i="1"/>
  <c r="F853" i="1"/>
  <c r="X18" i="1"/>
  <c r="F855" i="1"/>
  <c r="Y18" i="1"/>
  <c r="F856" i="1"/>
  <c r="AO18" i="1"/>
  <c r="F833" i="1"/>
  <c r="AP18" i="1"/>
  <c r="F838" i="1"/>
  <c r="AQ18" i="1"/>
  <c r="F839" i="1"/>
  <c r="AX18" i="1"/>
  <c r="F836" i="1"/>
  <c r="AZ18" i="1"/>
  <c r="F840" i="1"/>
  <c r="BA18" i="1"/>
  <c r="F849" i="1"/>
  <c r="BB18" i="1"/>
  <c r="F842" i="1"/>
  <c r="BC18" i="1"/>
  <c r="F845" i="1"/>
  <c r="BD18" i="1"/>
  <c r="F854" i="1"/>
  <c r="AB75" i="1"/>
  <c r="O95" i="1"/>
  <c r="CB75" i="1"/>
  <c r="AS95" i="1"/>
  <c r="CA75" i="1"/>
  <c r="AR95" i="1"/>
  <c r="CH75" i="1"/>
  <c r="AY95" i="1"/>
  <c r="CF75" i="1"/>
  <c r="AW95" i="1"/>
  <c r="CE75" i="1"/>
  <c r="AV95" i="1"/>
  <c r="P75" i="1"/>
  <c r="F98" i="1"/>
  <c r="R75" i="1"/>
  <c r="F109" i="1"/>
  <c r="CC75" i="1"/>
  <c r="AT95" i="1"/>
  <c r="AB127" i="1"/>
  <c r="O144" i="1"/>
  <c r="CB127" i="1"/>
  <c r="AS144" i="1"/>
  <c r="CA127" i="1"/>
  <c r="AR144" i="1"/>
  <c r="CH127" i="1"/>
  <c r="AY144" i="1"/>
  <c r="CF127" i="1"/>
  <c r="AW144" i="1"/>
  <c r="CE127" i="1"/>
  <c r="AV144" i="1"/>
  <c r="P127" i="1"/>
  <c r="F147" i="1"/>
  <c r="R127" i="1"/>
  <c r="F158" i="1"/>
  <c r="CC127" i="1"/>
  <c r="AT144" i="1"/>
  <c r="AB176" i="1"/>
  <c r="O181" i="1"/>
  <c r="CB176" i="1"/>
  <c r="AS181" i="1"/>
  <c r="CA176" i="1"/>
  <c r="AR181" i="1"/>
  <c r="CH176" i="1"/>
  <c r="AY181" i="1"/>
  <c r="CF176" i="1"/>
  <c r="AW181" i="1"/>
  <c r="CE176" i="1"/>
  <c r="AV181" i="1"/>
  <c r="P176" i="1"/>
  <c r="F184" i="1"/>
  <c r="R176" i="1"/>
  <c r="F195" i="1"/>
  <c r="AB213" i="1"/>
  <c r="O224" i="1"/>
  <c r="CD213" i="1"/>
  <c r="AU224" i="1"/>
  <c r="CA213" i="1"/>
  <c r="AR224" i="1"/>
  <c r="CH213" i="1"/>
  <c r="AY224" i="1"/>
  <c r="CF213" i="1"/>
  <c r="AW224" i="1"/>
  <c r="CE213" i="1"/>
  <c r="AV224" i="1"/>
  <c r="P213" i="1"/>
  <c r="F227" i="1"/>
  <c r="R213" i="1"/>
  <c r="F238" i="1"/>
  <c r="AB293" i="1"/>
  <c r="O310" i="1"/>
  <c r="CB293" i="1"/>
  <c r="AS310" i="1"/>
  <c r="CA293" i="1"/>
  <c r="AR310" i="1"/>
  <c r="CH293" i="1"/>
  <c r="AY310" i="1"/>
  <c r="CF293" i="1"/>
  <c r="AW310" i="1"/>
  <c r="CE293" i="1"/>
  <c r="AV310" i="1"/>
  <c r="P293" i="1"/>
  <c r="F313" i="1"/>
  <c r="P527" i="1"/>
  <c r="R293" i="1"/>
  <c r="F324" i="1"/>
  <c r="R527" i="1"/>
  <c r="Q289" i="1"/>
  <c r="F539" i="1"/>
  <c r="CC293" i="1"/>
  <c r="AT310" i="1"/>
  <c r="AB342" i="1"/>
  <c r="O362" i="1"/>
  <c r="CB342" i="1"/>
  <c r="AS362" i="1"/>
  <c r="CA342" i="1"/>
  <c r="AR362" i="1"/>
  <c r="CH342" i="1"/>
  <c r="AY362" i="1"/>
  <c r="CF342" i="1"/>
  <c r="AW362" i="1"/>
  <c r="CE342" i="1"/>
  <c r="AV362" i="1"/>
  <c r="P342" i="1"/>
  <c r="F365" i="1"/>
  <c r="R342" i="1"/>
  <c r="F376" i="1"/>
  <c r="CC342" i="1"/>
  <c r="AT362" i="1"/>
  <c r="AB394" i="1"/>
  <c r="O417" i="1"/>
  <c r="CB394" i="1"/>
  <c r="AS417" i="1"/>
  <c r="CA394" i="1"/>
  <c r="AR417" i="1"/>
  <c r="CH394" i="1"/>
  <c r="AY417" i="1"/>
  <c r="CF394" i="1"/>
  <c r="AW417" i="1"/>
  <c r="CE394" i="1"/>
  <c r="AV417" i="1"/>
  <c r="P394" i="1"/>
  <c r="F420" i="1"/>
  <c r="R394" i="1"/>
  <c r="F431" i="1"/>
  <c r="CC394" i="1"/>
  <c r="AT417" i="1"/>
  <c r="AB449" i="1"/>
  <c r="O454" i="1"/>
  <c r="CB449" i="1"/>
  <c r="AS454" i="1"/>
  <c r="CA449" i="1"/>
  <c r="AR454" i="1"/>
  <c r="CH449" i="1"/>
  <c r="AY454" i="1"/>
  <c r="CF449" i="1"/>
  <c r="AW454" i="1"/>
  <c r="CE449" i="1"/>
  <c r="AV454" i="1"/>
  <c r="P449" i="1"/>
  <c r="F457" i="1"/>
  <c r="R449" i="1"/>
  <c r="F468" i="1"/>
  <c r="AB486" i="1"/>
  <c r="O497" i="1"/>
  <c r="CD486" i="1"/>
  <c r="AU497" i="1"/>
  <c r="CA486" i="1"/>
  <c r="AR497" i="1"/>
  <c r="CH486" i="1"/>
  <c r="AY497" i="1"/>
  <c r="CF486" i="1"/>
  <c r="AW497" i="1"/>
  <c r="CE486" i="1"/>
  <c r="AV497" i="1"/>
  <c r="P486" i="1"/>
  <c r="F500" i="1"/>
  <c r="R486" i="1"/>
  <c r="F511" i="1"/>
  <c r="AB566" i="1"/>
  <c r="O583" i="1"/>
  <c r="CB566" i="1"/>
  <c r="AS583" i="1"/>
  <c r="CA566" i="1"/>
  <c r="AR583" i="1"/>
  <c r="CH566" i="1"/>
  <c r="AY583" i="1"/>
  <c r="CF566" i="1"/>
  <c r="AW583" i="1"/>
  <c r="CE566" i="1"/>
  <c r="AV583" i="1"/>
  <c r="P566" i="1"/>
  <c r="F586" i="1"/>
  <c r="P796" i="1"/>
  <c r="R566" i="1"/>
  <c r="F597" i="1"/>
  <c r="R796" i="1"/>
  <c r="Q562" i="1"/>
  <c r="F808" i="1"/>
  <c r="CC566" i="1"/>
  <c r="AT583" i="1"/>
  <c r="AB615" i="1"/>
  <c r="O635" i="1"/>
  <c r="CB615" i="1"/>
  <c r="AS635" i="1"/>
  <c r="CA615" i="1"/>
  <c r="AR635" i="1"/>
  <c r="CH615" i="1"/>
  <c r="AY635" i="1"/>
  <c r="CF615" i="1"/>
  <c r="AW635" i="1"/>
  <c r="CE615" i="1"/>
  <c r="AV635" i="1"/>
  <c r="P615" i="1"/>
  <c r="F638" i="1"/>
  <c r="R615" i="1"/>
  <c r="F649" i="1"/>
  <c r="CC615" i="1"/>
  <c r="AT635" i="1"/>
  <c r="AB667" i="1"/>
  <c r="O686" i="1"/>
  <c r="CB667" i="1"/>
  <c r="AS686" i="1"/>
  <c r="CA667" i="1"/>
  <c r="AR686" i="1"/>
  <c r="CH667" i="1"/>
  <c r="AY686" i="1"/>
  <c r="CF667" i="1"/>
  <c r="AW686" i="1"/>
  <c r="CE667" i="1"/>
  <c r="AV686" i="1"/>
  <c r="P667" i="1"/>
  <c r="F689" i="1"/>
  <c r="R667" i="1"/>
  <c r="F700" i="1"/>
  <c r="CC667" i="1"/>
  <c r="AT686" i="1"/>
  <c r="AB718" i="1"/>
  <c r="O723" i="1"/>
  <c r="CB718" i="1"/>
  <c r="AS723" i="1"/>
  <c r="CA718" i="1"/>
  <c r="AR723" i="1"/>
  <c r="CH718" i="1"/>
  <c r="AY723" i="1"/>
  <c r="CF718" i="1"/>
  <c r="AW723" i="1"/>
  <c r="CE718" i="1"/>
  <c r="AV723" i="1"/>
  <c r="P718" i="1"/>
  <c r="F726" i="1"/>
  <c r="R718" i="1"/>
  <c r="F737" i="1"/>
  <c r="AB755" i="1"/>
  <c r="O766" i="1"/>
  <c r="CD755" i="1"/>
  <c r="AU766" i="1"/>
  <c r="CA755" i="1"/>
  <c r="AR766" i="1"/>
  <c r="CH755" i="1"/>
  <c r="AY766" i="1"/>
  <c r="CF755" i="1"/>
  <c r="AW766" i="1"/>
  <c r="CE755" i="1"/>
  <c r="AV766" i="1"/>
  <c r="P755" i="1"/>
  <c r="F769" i="1"/>
  <c r="R755" i="1"/>
  <c r="F780" i="1"/>
  <c r="AV755" i="1" l="1"/>
  <c r="F771" i="1"/>
  <c r="AW755" i="1"/>
  <c r="F772" i="1"/>
  <c r="AY755" i="1"/>
  <c r="F774" i="1"/>
  <c r="AR755" i="1"/>
  <c r="F794" i="1"/>
  <c r="AU755" i="1"/>
  <c r="F785" i="1"/>
  <c r="AU796" i="1"/>
  <c r="O755" i="1"/>
  <c r="F768" i="1"/>
  <c r="AV718" i="1"/>
  <c r="F728" i="1"/>
  <c r="AW718" i="1"/>
  <c r="F729" i="1"/>
  <c r="AY718" i="1"/>
  <c r="F731" i="1"/>
  <c r="AR718" i="1"/>
  <c r="F751" i="1"/>
  <c r="AS718" i="1"/>
  <c r="F740" i="1"/>
  <c r="O718" i="1"/>
  <c r="F725" i="1"/>
  <c r="AT667" i="1"/>
  <c r="F704" i="1"/>
  <c r="AV667" i="1"/>
  <c r="F691" i="1"/>
  <c r="AW667" i="1"/>
  <c r="F692" i="1"/>
  <c r="AY667" i="1"/>
  <c r="F694" i="1"/>
  <c r="AR667" i="1"/>
  <c r="F714" i="1"/>
  <c r="AS667" i="1"/>
  <c r="F703" i="1"/>
  <c r="O667" i="1"/>
  <c r="F688" i="1"/>
  <c r="AT615" i="1"/>
  <c r="F653" i="1"/>
  <c r="AV615" i="1"/>
  <c r="F640" i="1"/>
  <c r="AW615" i="1"/>
  <c r="F641" i="1"/>
  <c r="AY615" i="1"/>
  <c r="F643" i="1"/>
  <c r="AR615" i="1"/>
  <c r="F663" i="1"/>
  <c r="AS615" i="1"/>
  <c r="F652" i="1"/>
  <c r="O615" i="1"/>
  <c r="F637" i="1"/>
  <c r="AT566" i="1"/>
  <c r="F601" i="1"/>
  <c r="AT796" i="1"/>
  <c r="R562" i="1"/>
  <c r="F810" i="1"/>
  <c r="P562" i="1"/>
  <c r="F799" i="1"/>
  <c r="AV566" i="1"/>
  <c r="F588" i="1"/>
  <c r="AV796" i="1"/>
  <c r="AW566" i="1"/>
  <c r="F589" i="1"/>
  <c r="AW796" i="1"/>
  <c r="AY566" i="1"/>
  <c r="F591" i="1"/>
  <c r="AY796" i="1"/>
  <c r="AR566" i="1"/>
  <c r="F611" i="1"/>
  <c r="AR796" i="1"/>
  <c r="AS566" i="1"/>
  <c r="F600" i="1"/>
  <c r="AS796" i="1"/>
  <c r="O566" i="1"/>
  <c r="F585" i="1"/>
  <c r="O796" i="1"/>
  <c r="AV486" i="1"/>
  <c r="F502" i="1"/>
  <c r="AW486" i="1"/>
  <c r="F503" i="1"/>
  <c r="AY486" i="1"/>
  <c r="F505" i="1"/>
  <c r="AR486" i="1"/>
  <c r="F525" i="1"/>
  <c r="AU486" i="1"/>
  <c r="F516" i="1"/>
  <c r="AU527" i="1"/>
  <c r="O486" i="1"/>
  <c r="F499" i="1"/>
  <c r="AV449" i="1"/>
  <c r="F459" i="1"/>
  <c r="AW449" i="1"/>
  <c r="F460" i="1"/>
  <c r="AY449" i="1"/>
  <c r="F462" i="1"/>
  <c r="AR449" i="1"/>
  <c r="F482" i="1"/>
  <c r="AS449" i="1"/>
  <c r="F471" i="1"/>
  <c r="O449" i="1"/>
  <c r="F456" i="1"/>
  <c r="AT394" i="1"/>
  <c r="F435" i="1"/>
  <c r="AV394" i="1"/>
  <c r="F422" i="1"/>
  <c r="AW394" i="1"/>
  <c r="F423" i="1"/>
  <c r="AY394" i="1"/>
  <c r="F425" i="1"/>
  <c r="AR394" i="1"/>
  <c r="F445" i="1"/>
  <c r="AS394" i="1"/>
  <c r="F434" i="1"/>
  <c r="O394" i="1"/>
  <c r="F419" i="1"/>
  <c r="AT342" i="1"/>
  <c r="F380" i="1"/>
  <c r="AV342" i="1"/>
  <c r="F367" i="1"/>
  <c r="AW342" i="1"/>
  <c r="F368" i="1"/>
  <c r="AY342" i="1"/>
  <c r="F370" i="1"/>
  <c r="AR342" i="1"/>
  <c r="F390" i="1"/>
  <c r="AS342" i="1"/>
  <c r="F379" i="1"/>
  <c r="O342" i="1"/>
  <c r="F364" i="1"/>
  <c r="AT293" i="1"/>
  <c r="F328" i="1"/>
  <c r="AT527" i="1"/>
  <c r="R289" i="1"/>
  <c r="F541" i="1"/>
  <c r="J16" i="2" s="1"/>
  <c r="J18" i="2" s="1"/>
  <c r="P289" i="1"/>
  <c r="F530" i="1"/>
  <c r="AV293" i="1"/>
  <c r="F315" i="1"/>
  <c r="AV527" i="1"/>
  <c r="AW293" i="1"/>
  <c r="F316" i="1"/>
  <c r="AW527" i="1"/>
  <c r="AY293" i="1"/>
  <c r="F318" i="1"/>
  <c r="AY527" i="1"/>
  <c r="AR293" i="1"/>
  <c r="F338" i="1"/>
  <c r="AR527" i="1"/>
  <c r="AS293" i="1"/>
  <c r="F327" i="1"/>
  <c r="AS527" i="1"/>
  <c r="O293" i="1"/>
  <c r="F312" i="1"/>
  <c r="O527" i="1"/>
  <c r="AV213" i="1"/>
  <c r="F229" i="1"/>
  <c r="AW213" i="1"/>
  <c r="F230" i="1"/>
  <c r="AY213" i="1"/>
  <c r="F232" i="1"/>
  <c r="AR213" i="1"/>
  <c r="F252" i="1"/>
  <c r="AU213" i="1"/>
  <c r="F243" i="1"/>
  <c r="AU254" i="1"/>
  <c r="O213" i="1"/>
  <c r="F226" i="1"/>
  <c r="AV176" i="1"/>
  <c r="F186" i="1"/>
  <c r="AW176" i="1"/>
  <c r="F187" i="1"/>
  <c r="AY176" i="1"/>
  <c r="F189" i="1"/>
  <c r="AR176" i="1"/>
  <c r="F209" i="1"/>
  <c r="AS176" i="1"/>
  <c r="F198" i="1"/>
  <c r="O176" i="1"/>
  <c r="F183" i="1"/>
  <c r="AT127" i="1"/>
  <c r="F162" i="1"/>
  <c r="AV127" i="1"/>
  <c r="F149" i="1"/>
  <c r="AW127" i="1"/>
  <c r="F150" i="1"/>
  <c r="AY127" i="1"/>
  <c r="F152" i="1"/>
  <c r="AR127" i="1"/>
  <c r="F172" i="1"/>
  <c r="AS127" i="1"/>
  <c r="F161" i="1"/>
  <c r="O127" i="1"/>
  <c r="F146" i="1"/>
  <c r="AT75" i="1"/>
  <c r="F113" i="1"/>
  <c r="AV75" i="1"/>
  <c r="F100" i="1"/>
  <c r="AW75" i="1"/>
  <c r="F101" i="1"/>
  <c r="AY75" i="1"/>
  <c r="F103" i="1"/>
  <c r="AR75" i="1"/>
  <c r="F123" i="1"/>
  <c r="AS75" i="1"/>
  <c r="F112" i="1"/>
  <c r="O75" i="1"/>
  <c r="F97" i="1"/>
  <c r="AT26" i="1"/>
  <c r="F61" i="1"/>
  <c r="AT254" i="1"/>
  <c r="Q18" i="1"/>
  <c r="F841" i="1"/>
  <c r="R22" i="1"/>
  <c r="F268" i="1"/>
  <c r="R829" i="1"/>
  <c r="P22" i="1"/>
  <c r="F257" i="1"/>
  <c r="P829" i="1"/>
  <c r="AV26" i="1"/>
  <c r="F48" i="1"/>
  <c r="AV254" i="1"/>
  <c r="AW26" i="1"/>
  <c r="F49" i="1"/>
  <c r="AW254" i="1"/>
  <c r="AY26" i="1"/>
  <c r="F51" i="1"/>
  <c r="AY254" i="1"/>
  <c r="AR26" i="1"/>
  <c r="F71" i="1"/>
  <c r="AR254" i="1"/>
  <c r="AS26" i="1"/>
  <c r="F60" i="1"/>
  <c r="AS254" i="1"/>
  <c r="O26" i="1"/>
  <c r="F45" i="1"/>
  <c r="O254" i="1"/>
  <c r="O22" i="1" l="1"/>
  <c r="F256" i="1"/>
  <c r="F283" i="1" s="1"/>
  <c r="F284" i="1" s="1"/>
  <c r="F285" i="1" s="1"/>
  <c r="O829" i="1"/>
  <c r="AS22" i="1"/>
  <c r="F271" i="1"/>
  <c r="AS829" i="1"/>
  <c r="AR22" i="1"/>
  <c r="F282" i="1"/>
  <c r="AR829" i="1"/>
  <c r="AY22" i="1"/>
  <c r="F262" i="1"/>
  <c r="AY829" i="1"/>
  <c r="AW22" i="1"/>
  <c r="F260" i="1"/>
  <c r="AW829" i="1"/>
  <c r="AV22" i="1"/>
  <c r="F259" i="1"/>
  <c r="AV829" i="1"/>
  <c r="P18" i="1"/>
  <c r="F832" i="1"/>
  <c r="R18" i="1"/>
  <c r="F843" i="1"/>
  <c r="AT22" i="1"/>
  <c r="F272" i="1"/>
  <c r="AT829" i="1"/>
  <c r="AU22" i="1"/>
  <c r="F273" i="1"/>
  <c r="AU829" i="1"/>
  <c r="O289" i="1"/>
  <c r="F529" i="1"/>
  <c r="F556" i="1" s="1"/>
  <c r="F557" i="1" s="1"/>
  <c r="F558" i="1" s="1"/>
  <c r="AS289" i="1"/>
  <c r="F544" i="1"/>
  <c r="E16" i="2" s="1"/>
  <c r="AR289" i="1"/>
  <c r="F555" i="1"/>
  <c r="AY289" i="1"/>
  <c r="F535" i="1"/>
  <c r="AW289" i="1"/>
  <c r="F533" i="1"/>
  <c r="AV289" i="1"/>
  <c r="F532" i="1"/>
  <c r="AT289" i="1"/>
  <c r="F545" i="1"/>
  <c r="F16" i="2" s="1"/>
  <c r="F18" i="2" s="1"/>
  <c r="AU289" i="1"/>
  <c r="F546" i="1"/>
  <c r="H16" i="2" s="1"/>
  <c r="H18" i="2" s="1"/>
  <c r="O562" i="1"/>
  <c r="F798" i="1"/>
  <c r="F825" i="1" s="1"/>
  <c r="F826" i="1" s="1"/>
  <c r="F827" i="1" s="1"/>
  <c r="AS562" i="1"/>
  <c r="F813" i="1"/>
  <c r="AR562" i="1"/>
  <c r="F824" i="1"/>
  <c r="AY562" i="1"/>
  <c r="F804" i="1"/>
  <c r="AW562" i="1"/>
  <c r="F802" i="1"/>
  <c r="AV562" i="1"/>
  <c r="F801" i="1"/>
  <c r="AT562" i="1"/>
  <c r="F814" i="1"/>
  <c r="AU562" i="1"/>
  <c r="F815" i="1"/>
  <c r="I16" i="2" l="1"/>
  <c r="I18" i="2" s="1"/>
  <c r="E18" i="2"/>
  <c r="AU18" i="1"/>
  <c r="F848" i="1"/>
  <c r="AT18" i="1"/>
  <c r="F847" i="1"/>
  <c r="AV18" i="1"/>
  <c r="F834" i="1"/>
  <c r="AW18" i="1"/>
  <c r="F835" i="1"/>
  <c r="AY18" i="1"/>
  <c r="F837" i="1"/>
  <c r="AR18" i="1"/>
  <c r="F857" i="1"/>
  <c r="AS18" i="1"/>
  <c r="F846" i="1"/>
  <c r="O18" i="1"/>
  <c r="F831" i="1"/>
</calcChain>
</file>

<file path=xl/sharedStrings.xml><?xml version="1.0" encoding="utf-8"?>
<sst xmlns="http://schemas.openxmlformats.org/spreadsheetml/2006/main" count="14221" uniqueCount="477">
  <si>
    <t>Smeta.RU  (495) 974-1589</t>
  </si>
  <si>
    <t>_PS_</t>
  </si>
  <si>
    <t>Smeta.RU</t>
  </si>
  <si>
    <t/>
  </si>
  <si>
    <t>Новый объект</t>
  </si>
  <si>
    <t>ВЛ-10кВ</t>
  </si>
  <si>
    <t>Мишкина З.И.</t>
  </si>
  <si>
    <t>Сукочев А.А.</t>
  </si>
  <si>
    <t>Сметные нормы списания</t>
  </si>
  <si>
    <t>Коды ОКП для ТСН-2001 МГЭ</t>
  </si>
  <si>
    <t>ТСН-2001 (МГЭ) - Ремонт</t>
  </si>
  <si>
    <t>Типовой расчет для ТСН-2001 МГЭ, Новая методика с выпуска доп. 43 (Ремонт), Доп 66</t>
  </si>
  <si>
    <t>Территориальные сметные нормативы для Москвы ТСН-2001 (МГЭ)</t>
  </si>
  <si>
    <t>Поправки для ТСН-2001 от 20.01.2022 г. доп.63</t>
  </si>
  <si>
    <t>Территориальные сметные нормативы для Москвы (ТСН-2001)</t>
  </si>
  <si>
    <t>ТЕР</t>
  </si>
  <si>
    <t>Новая локальная смета</t>
  </si>
  <si>
    <t>Реконструкция ВЛ-10кВ от опоры б/н до МТП-776 по адресу: г.Москва, поселение Роговское, д.Каменка  (инв. № 43315258).</t>
  </si>
  <si>
    <t>Новый раздел</t>
  </si>
  <si>
    <t>Демонтажные работы</t>
  </si>
  <si>
    <t>1</t>
  </si>
  <si>
    <t>3.33-31-1</t>
  </si>
  <si>
    <t>Демонтаж опор  железобетонных массой до 1,5 т</t>
  </si>
  <si>
    <t>1 ОПОРА</t>
  </si>
  <si>
    <t>ТСН-2001.3 Доп. 49, Сб. 33, т. 31, поз. 1</t>
  </si>
  <si>
    <t>Строительные работы</t>
  </si>
  <si>
    <t>ТСН-2001.3-33. 33-1...33-36</t>
  </si>
  <si>
    <t>ТСН-2001.3-33-1</t>
  </si>
  <si>
    <t>2</t>
  </si>
  <si>
    <t>3.33-19-6</t>
  </si>
  <si>
    <t>Демонтаж проводов ВЛ 6-10 кВ в населенной местности, при 10 опорах на 1 км, с помощью механизмов сечением проводов свыше 35 мм2</t>
  </si>
  <si>
    <t>1 км линии в 3 провода</t>
  </si>
  <si>
    <t>ТСН-2001.3 Доп. 56, Сб. 33, т. 19, поз. 6</t>
  </si>
  <si>
    <t>Поправка: ТСН-2001.4. О.П. п.6.1.1.3  Наименование: Демонтаж оборудования, предназначенного в лом</t>
  </si>
  <si>
    <t>)*0</t>
  </si>
  <si>
    <t>)*0,3</t>
  </si>
  <si>
    <t>Поправка: ТСН-2001.4. О.П. п.6.1.1.3</t>
  </si>
  <si>
    <t>3</t>
  </si>
  <si>
    <t>3.33-24-1</t>
  </si>
  <si>
    <t>Демонтаж ответвлений от ВЛ 0,38 кВ к зданиям с помощью механизмов количество проводов в ответвлении 1</t>
  </si>
  <si>
    <t>1 ответвление</t>
  </si>
  <si>
    <t>ТСН-2001.3 Доп. 47, Сб. 33, т. 24, поз. 1</t>
  </si>
  <si>
    <t>4</t>
  </si>
  <si>
    <t>3.33-26-1</t>
  </si>
  <si>
    <t>Демонтаж линейного электрооборудования разрядников с помощью механизмов</t>
  </si>
  <si>
    <t>1 комплект</t>
  </si>
  <si>
    <t>ТСН-2001.3. Доп. 1-42. Сб. 33, т. 26, поз. 1</t>
  </si>
  <si>
    <t>5</t>
  </si>
  <si>
    <t>3.33-26-3</t>
  </si>
  <si>
    <t>Демонтаж линейного электрооборудования разъединителей с помощью механизмов</t>
  </si>
  <si>
    <t>ТСН-2001.3 Доп. 49, Сб. 33, т. 26, поз. 3</t>
  </si>
  <si>
    <t>6</t>
  </si>
  <si>
    <t>4.8-83-1</t>
  </si>
  <si>
    <t>Демонтаж конструкции металлические кабельные, полка-кронштейн из угловой стали</t>
  </si>
  <si>
    <t>1 Т</t>
  </si>
  <si>
    <t>ТСН-2001.4. Доп. 1-42. Сб. 8, т. 83, поз. 1</t>
  </si>
  <si>
    <t>Монтаж оборудования</t>
  </si>
  <si>
    <t>ТСН-2001.4-8. 8-81...8-83</t>
  </si>
  <si>
    <t>ТСН-2001.4-8-4</t>
  </si>
  <si>
    <t>7</t>
  </si>
  <si>
    <t>4.8-143-1</t>
  </si>
  <si>
    <t>Демонтаж кронштейны специальные на опорах, сварные металлические</t>
  </si>
  <si>
    <t>1  ШТ.</t>
  </si>
  <si>
    <t>ТСН-2001.4. Доп. 1-42. Сб. 8, т. 143, поз. 1</t>
  </si>
  <si>
    <t>ТСН-2001.4-8. 8-141...8-153</t>
  </si>
  <si>
    <t>ТСН-2001.4-8-14</t>
  </si>
  <si>
    <t>8</t>
  </si>
  <si>
    <t>4.8-125-4</t>
  </si>
  <si>
    <t>Демонтаж траверса на опоре</t>
  </si>
  <si>
    <t>ТСН-2001.4. Доп. 1-42. Сб. 8, т. 125, поз. 4</t>
  </si>
  <si>
    <t>ТСН-2001.4-8. 8-109...8-138</t>
  </si>
  <si>
    <t>ТСН-2001.4-8-11</t>
  </si>
  <si>
    <t>9</t>
  </si>
  <si>
    <t>4.8-33-1</t>
  </si>
  <si>
    <t>Демонтаж изолятора опорного, напряжение до 10 кВ</t>
  </si>
  <si>
    <t>ТСН-2001.4. Доп. 1-42. Сб. 8, т. 33, поз. 1</t>
  </si>
  <si>
    <t>ТСН-2001.4-8. 8-28...8-72</t>
  </si>
  <si>
    <t>ТСН-2001.4-8-2</t>
  </si>
  <si>
    <t>10</t>
  </si>
  <si>
    <t>4.8-154-2</t>
  </si>
  <si>
    <t>Демонтаж ввода, 3 провода в линии</t>
  </si>
  <si>
    <t>ТСН-2001.4. Доп. 1-42. Сб. 8, т. 154, поз. 2</t>
  </si>
  <si>
    <t>ТСН-2001.4-8. 8-154</t>
  </si>
  <si>
    <t>ТСН-2001.4-8-15</t>
  </si>
  <si>
    <t>11</t>
  </si>
  <si>
    <t>4.8-186-1</t>
  </si>
  <si>
    <t>Демонтаж заземлители вертикальные, заземлитель из стали угловой, размер 50х50х5 мм</t>
  </si>
  <si>
    <t>10 шт.</t>
  </si>
  <si>
    <t>ТСН-2001.4. Доп. 1-42. Сб. 8, т. 186, поз. 1</t>
  </si>
  <si>
    <t>ТСН-2001.4-8. 8-185...8-187</t>
  </si>
  <si>
    <t>ТСН-2001.4-8-17</t>
  </si>
  <si>
    <t>12</t>
  </si>
  <si>
    <t>4.8-186-2</t>
  </si>
  <si>
    <t>Демонтаж: Заземлители вертикальные, заземлитель из стали угловой, размер 63х63х6 мм</t>
  </si>
  <si>
    <t>ТСН-2001.4. Доп. 1-42. Сб. 8, т. 186, поз. 2</t>
  </si>
  <si>
    <t>13</t>
  </si>
  <si>
    <t>4.8-187-9</t>
  </si>
  <si>
    <t>Демонтаж: Проводник заземляющий открыто по строительным основаниям из круглой стали, диаметр 12 мм</t>
  </si>
  <si>
    <t>100 м</t>
  </si>
  <si>
    <t>ТСН-2001.4. Доп. 1-42. Сб. 8, т. 187, поз. 9</t>
  </si>
  <si>
    <t>14</t>
  </si>
  <si>
    <t>4.8-187-7</t>
  </si>
  <si>
    <t>Демонтаж: Проводник заземляющий открыто по строительным основаниям из полосовой стали, сечением 160 мм2</t>
  </si>
  <si>
    <t>ТСН-2001.4. Доп. 1-42. Сб. 8, т. 187, поз. 7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</si>
  <si>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</si>
  <si>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</si>
  <si>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</si>
  <si>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</si>
  <si>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</si>
  <si>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</si>
  <si>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</si>
  <si>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</si>
  <si>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</si>
  <si>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</si>
  <si>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</si>
  <si>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</si>
  <si>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</si>
  <si>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</si>
  <si>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</si>
  <si>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</si>
  <si>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</si>
  <si>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</si>
  <si>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</si>
  <si>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</si>
  <si>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</si>
  <si>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</si>
  <si>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</si>
  <si>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</si>
  <si>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</si>
  <si>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</si>
  <si>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</si>
  <si>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</si>
  <si>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</si>
  <si>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</si>
  <si>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</si>
  <si>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</si>
  <si>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</si>
  <si>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</si>
  <si>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</si>
  <si>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</si>
  <si>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</si>
  <si>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</si>
  <si>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</si>
  <si>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</si>
  <si>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</si>
  <si>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</si>
  <si>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</si>
  <si>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</si>
  <si>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</si>
  <si>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</si>
  <si>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Перевозка</t>
  </si>
  <si>
    <t>Перевозка грузов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</si>
  <si>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</si>
  <si>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</si>
  <si>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</si>
  <si>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</si>
  <si>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</si>
  <si>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</si>
  <si>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Монтажные работы</t>
  </si>
  <si>
    <t>15</t>
  </si>
  <si>
    <t>2.1-18-22</t>
  </si>
  <si>
    <t>Транспортеры для перевозки опор</t>
  </si>
  <si>
    <t>маш.-ч.</t>
  </si>
  <si>
    <t>ТСН-2001.2. Доп. 1-42, п. 1-18-22 (186001)</t>
  </si>
  <si>
    <t>Механизмы</t>
  </si>
  <si>
    <t>ТСН-2001. Машины и механизмы</t>
  </si>
  <si>
    <t>ТСН-2001.2</t>
  </si>
  <si>
    <t>16</t>
  </si>
  <si>
    <t>3.33-16-1</t>
  </si>
  <si>
    <t>Установка опор ВЛ 0,38-10 кВ ВЛ 0,38,6-10 кВ  одностоечных</t>
  </si>
  <si>
    <t>ТСН-2001.3. Доп. 1-42. Сб. 33, т. 16, поз. 1</t>
  </si>
  <si>
    <t>17</t>
  </si>
  <si>
    <t>4.8-277-1</t>
  </si>
  <si>
    <t>Монтаж самонесущих изолированных проводов (СИП)</t>
  </si>
  <si>
    <t>1 КМ</t>
  </si>
  <si>
    <t>ТСН-2001.4. Доп. 1-42. Сб. 8, т. 277, поз. 1</t>
  </si>
  <si>
    <t>ТСН-2001.4-8. 8-277...8-279</t>
  </si>
  <si>
    <t>ТСН-2001.4-8-19</t>
  </si>
  <si>
    <t>18</t>
  </si>
  <si>
    <t>4.8-278-1</t>
  </si>
  <si>
    <t>Установка ответвительных зажимов для СИП</t>
  </si>
  <si>
    <t>ТСН-2001.4. Доп. 1-42. Сб. 8, т. 278, поз. 1</t>
  </si>
  <si>
    <t>19</t>
  </si>
  <si>
    <t>Установка линейного электрооборудования разрядников с помощью механизмов</t>
  </si>
  <si>
    <t>20</t>
  </si>
  <si>
    <t>Установка линейного электрооборудования разъединителей с помощью механизмов</t>
  </si>
  <si>
    <t>21</t>
  </si>
  <si>
    <t>Конструкции металлические кабельные, полка-кронштейн из угловой стали</t>
  </si>
  <si>
    <t>22</t>
  </si>
  <si>
    <t>Кронштейны специальные на опорах, сварные металлические</t>
  </si>
  <si>
    <t>23</t>
  </si>
  <si>
    <t>Траверса на опоре</t>
  </si>
  <si>
    <t>24</t>
  </si>
  <si>
    <t>Изолятор опорный, напряжение до 10 кВ</t>
  </si>
  <si>
    <t>25</t>
  </si>
  <si>
    <t>Устройство ответвлений от ВЛ 0,38 кВ к зданиям с помощью механизмов количество проводов в ответвлении 1</t>
  </si>
  <si>
    <t>26</t>
  </si>
  <si>
    <t>Ввод в здание, 3 провода в линии</t>
  </si>
  <si>
    <t>27</t>
  </si>
  <si>
    <t>Заземлители вертикальные, заземлитель из стали угловой, размер 50х50х5 мм</t>
  </si>
  <si>
    <t>28</t>
  </si>
  <si>
    <t>Заземлители вертикальные, заземлитель из стали угловой, размер 63х63х6 мм</t>
  </si>
  <si>
    <t>29</t>
  </si>
  <si>
    <t>4.8-187-8</t>
  </si>
  <si>
    <t>Проводник заземляющий открыто по строительным основаниям из круглой стали, диаметр 6 мм</t>
  </si>
  <si>
    <t>ТСН-2001.4. Доп. 1-42. Сб. 8, т. 187, поз. 8</t>
  </si>
  <si>
    <t>30</t>
  </si>
  <si>
    <t>Проводник заземляющий открыто по строительным основаниям из круглой стали, диаметр 12 мм</t>
  </si>
  <si>
    <t>31</t>
  </si>
  <si>
    <t>Проводник заземляющий открыто по строительным основаниям из полосовой стали, сечением 160 мм2</t>
  </si>
  <si>
    <t>Материалы не учтенные ценником</t>
  </si>
  <si>
    <t>32</t>
  </si>
  <si>
    <t>1.5-1-204</t>
  </si>
  <si>
    <t>Опора  ж/б СВ 110-5 (2 шт)</t>
  </si>
  <si>
    <t>м3</t>
  </si>
  <si>
    <t>ТСН-2001.1. Доп. 1-42. Р. 5, о. 1, поз. 204</t>
  </si>
  <si>
    <t>Материалы строительные</t>
  </si>
  <si>
    <t>ТСН-2001.1 Материалы строительные</t>
  </si>
  <si>
    <t>ТСН-2001.1-1</t>
  </si>
  <si>
    <t>33</t>
  </si>
  <si>
    <t>1.23-10-79</t>
  </si>
  <si>
    <t>Провода самонесущие, марка СИП-3, число жил и сечение 1х70 мм2</t>
  </si>
  <si>
    <t>км</t>
  </si>
  <si>
    <t>ТСН-2001.1. Доп. 1-42. Р. 23, о. 10, поз. 79</t>
  </si>
  <si>
    <t>Материалы монтажные</t>
  </si>
  <si>
    <t>ТСН-2001.1 Материалы монтажные</t>
  </si>
  <si>
    <t>ТСН-2001.1-2</t>
  </si>
  <si>
    <t>34</t>
  </si>
  <si>
    <t>1.14-1-88</t>
  </si>
  <si>
    <t>Траверса (ТМ-63, 65, 66М)</t>
  </si>
  <si>
    <t>шт.</t>
  </si>
  <si>
    <t>ТСН-2001.1. Доп. 1-42. Р. 14, о. 1, поз. 88</t>
  </si>
  <si>
    <t>35</t>
  </si>
  <si>
    <t>1.14-1-87</t>
  </si>
  <si>
    <t>Оголовник ОГ-1</t>
  </si>
  <si>
    <t>ТСН-2001.1. Доп. 1-42. Р. 14, о. 1, поз. 87</t>
  </si>
  <si>
    <t>36</t>
  </si>
  <si>
    <t>1.24-1-56</t>
  </si>
  <si>
    <t>Изолятор фарфоровый ШФ 20Г1</t>
  </si>
  <si>
    <t>ТСН-2001.1. Доп. 1-42. Р. 24, о. 1, поз. 56</t>
  </si>
  <si>
    <t>37</t>
  </si>
  <si>
    <t>1.24-1-31</t>
  </si>
  <si>
    <t>Изолятор полимерный SML (ЛК 70/10-И-3 ГС)</t>
  </si>
  <si>
    <t>ТСН-2001.1. Доп. 1-42. Р. 24, о. 1, поз. 31</t>
  </si>
  <si>
    <t>38</t>
  </si>
  <si>
    <t>1.21-5-975</t>
  </si>
  <si>
    <t>Спиральная вязка ВС 70/95</t>
  </si>
  <si>
    <t>ТСН-2001.1. Доп. 1-42. Р. 21, о. 5, поз. 975</t>
  </si>
  <si>
    <t>39</t>
  </si>
  <si>
    <t>1.21-5-974</t>
  </si>
  <si>
    <t>Зажимы плашечные ПА-2-2</t>
  </si>
  <si>
    <t>ТСН-2001.1 Доп. 55, Р. 21, о. 5, поз. 974</t>
  </si>
  <si>
    <t>40</t>
  </si>
  <si>
    <t>1.21-5-976</t>
  </si>
  <si>
    <t>Зажим аппаратный (А2А-70-Т)</t>
  </si>
  <si>
    <t>ТСН-2001.1 Доп. 55, Р. 21, о. 5, поз. 976</t>
  </si>
  <si>
    <t>41</t>
  </si>
  <si>
    <t>1.21-5-967</t>
  </si>
  <si>
    <t>Зажимы натяжные НБ-2-6А</t>
  </si>
  <si>
    <t>ТСН-2001.1. Доп. 1-42. Р. 21, о. 5, поз. 967</t>
  </si>
  <si>
    <t>42</t>
  </si>
  <si>
    <t>1.21-5-973</t>
  </si>
  <si>
    <t>Зажимы RР 150</t>
  </si>
  <si>
    <t>ТСН-2001.1. Доп. 1-42. Р. 21, о. 5, поз. 973</t>
  </si>
  <si>
    <t>43</t>
  </si>
  <si>
    <t>1.21-5-987</t>
  </si>
  <si>
    <t>Колпачки изолированные, тип GPE 5, сечение провода 50-95 мм2</t>
  </si>
  <si>
    <t>ТСН-2001.1. Доп. 1-42. Р. 21, о. 5, поз. 987</t>
  </si>
  <si>
    <t>44</t>
  </si>
  <si>
    <t>1.21-5-689</t>
  </si>
  <si>
    <t>Лента крепления нержавеющая, тип F 207</t>
  </si>
  <si>
    <t>м</t>
  </si>
  <si>
    <t>ТСН-2001.1. Доп. 1-42. Р. 21, о. 5, поз. 689</t>
  </si>
  <si>
    <t>45</t>
  </si>
  <si>
    <t>1.21-5-691</t>
  </si>
  <si>
    <t>Скрепы для ленты, тип NC 20</t>
  </si>
  <si>
    <t>100 шт.</t>
  </si>
  <si>
    <t>ТСН-2001.1. Доп. 1-42. Р. 21, о. 5, поз. 691</t>
  </si>
  <si>
    <t>Оборудование</t>
  </si>
  <si>
    <t>46</t>
  </si>
  <si>
    <t>Цена поставцика</t>
  </si>
  <si>
    <t>Разъединитель РЛК-1б-10 /400УХЛ</t>
  </si>
  <si>
    <t>ШТ</t>
  </si>
  <si>
    <t>занесена вручную</t>
  </si>
  <si>
    <t>47</t>
  </si>
  <si>
    <t>Разрядник РДИП</t>
  </si>
  <si>
    <t>Пусконаладочные работы</t>
  </si>
  <si>
    <t>48</t>
  </si>
  <si>
    <t>5.1-158-2</t>
  </si>
  <si>
    <t>Фазировка электрической линии или трансформатора с сетью напряжением свыше 1 кВ</t>
  </si>
  <si>
    <t>фазировка</t>
  </si>
  <si>
    <t>ТСН-2001.5. Доп. 1-42. Сб. 1, т. 158, поз. 2</t>
  </si>
  <si>
    <t>ТСН-2001.5-1. 1-1...1-189</t>
  </si>
  <si>
    <t>ТСН-2001.5-1-1</t>
  </si>
  <si>
    <t>49</t>
  </si>
  <si>
    <t>5.1-23-1</t>
  </si>
  <si>
    <t>Разъединитель трехполюсный напряжением до 20 кВ</t>
  </si>
  <si>
    <t>ТСН-2001.5. Доп. 1-42. Сб. 1, т. 23, поз. 1</t>
  </si>
  <si>
    <t>50</t>
  </si>
  <si>
    <t>5.1-161-1</t>
  </si>
  <si>
    <t>Измерение токов утечки или пробивного напряжения разрядника или токов утечки ограничителя напряжения</t>
  </si>
  <si>
    <t>измерение</t>
  </si>
  <si>
    <t>ТСН-2001.5. Доп. 1-42. Сб. 1, т. 161, поз. 1</t>
  </si>
  <si>
    <t>51</t>
  </si>
  <si>
    <t>5.1-173-3</t>
  </si>
  <si>
    <t>Изолятор опорный многоэлементный или подвесной</t>
  </si>
  <si>
    <t>испытание</t>
  </si>
  <si>
    <t>ТСН-2001.5. Доп. 1-42. Сб. 1, т. 173, поз. 3</t>
  </si>
  <si>
    <t>52</t>
  </si>
  <si>
    <t>5.1-151-1</t>
  </si>
  <si>
    <t>Измерение сопротивления растеканию тока заземлителя</t>
  </si>
  <si>
    <t>ТСН-2001.5. Доп. 1-42. Сб. 1, т. 151, поз. 1</t>
  </si>
  <si>
    <t>53</t>
  </si>
  <si>
    <t>5.1-151-2</t>
  </si>
  <si>
    <t>Измерение сопротивления растеканию тока контура с диагональю до 20 м</t>
  </si>
  <si>
    <t>ТСН-2001.5. Доп. 1-42. Сб. 1, т. 151, поз. 2</t>
  </si>
  <si>
    <t>54</t>
  </si>
  <si>
    <t>5.1-153-1</t>
  </si>
  <si>
    <t>Определение удельного сопротивления грунта</t>
  </si>
  <si>
    <t>ТСН-2001.5. Доп. 1-42. Сб. 1, т. 153, поз. 1</t>
  </si>
  <si>
    <t>55</t>
  </si>
  <si>
    <t>5.1-152-1</t>
  </si>
  <si>
    <t>Проверка наличия цепи между заземлителями и заземленными элементами</t>
  </si>
  <si>
    <t>1 ТОЧКА</t>
  </si>
  <si>
    <t>ТСН-2001.5. Доп. 1-42. Сб. 1, т. 152, поз. 1</t>
  </si>
  <si>
    <t>Итог 1</t>
  </si>
  <si>
    <t>Итого</t>
  </si>
  <si>
    <t>Итог 2</t>
  </si>
  <si>
    <t>НДС 20%</t>
  </si>
  <si>
    <t>Итог 3</t>
  </si>
  <si>
    <t>Всего по смете</t>
  </si>
  <si>
    <t>Реконструкция КВЛ-10кВ ф.18  с ПС-377 до ЗТП-312 по адресу: г.Москва, поселение Краснопахорское, п.Минзаг (инв. №43313334).</t>
  </si>
  <si>
    <t>3.33-16-2</t>
  </si>
  <si>
    <t>Установка опор ВЛ 0,38-10 кВ ВЛ 0,38,6-10 кВ одностоечных с одним подкосом</t>
  </si>
  <si>
    <t>ТСН-2001.3. Доп. 1-42. Сб. 33, т. 16, поз. 2</t>
  </si>
  <si>
    <t>4.8-125-1</t>
  </si>
  <si>
    <t>Хомут на опоре</t>
  </si>
  <si>
    <t>ТСН-2001.4. Доп. 1-42. Сб. 8, т. 125, поз. 1</t>
  </si>
  <si>
    <t>Опора  ж/б СВ 110-5 (4 шт)</t>
  </si>
  <si>
    <t>1.23-10-80</t>
  </si>
  <si>
    <t>Провода самонесущие защищенные, одножильные, с гибкой жилой из алюминиевого сплава, с изоляцией из светостабилизированного сшитого полиэтилена, марка СИП-3, число жил и сечение 1х95 мм2</t>
  </si>
  <si>
    <t>ТСН-2001.1. Доп. 1-42. Р. 23, о. 10, поз. 80</t>
  </si>
  <si>
    <t>1.23-10-81</t>
  </si>
  <si>
    <t>Провода самонесущие защищенные, одножильные, с гибкой жилой из алюминиевого сплава, с изоляцией из светостабилизированного сшитого полиэтилена,  марка СИП-3, число жил и сечение 1х120 мм2</t>
  </si>
  <si>
    <t>ТСН-2001.1. Доп. 1-42. Р. 23, о. 10, поз. 81</t>
  </si>
  <si>
    <t>1.21-5-978</t>
  </si>
  <si>
    <t>Спиральная вязка ВС 120/150</t>
  </si>
  <si>
    <t>ТСН-2001.1 Доп. 55, Р. 21, о. 5, поз. 978</t>
  </si>
  <si>
    <t>1.21-5-982</t>
  </si>
  <si>
    <t>Зажим поддерживающий ПГ-30/12-20</t>
  </si>
  <si>
    <t>ТСН-2001.1 Доп. 55, Р. 21, о. 5, поз. 982</t>
  </si>
  <si>
    <t>1.21-5-960</t>
  </si>
  <si>
    <t>Гильзы соединительные герметичные изолированные, для самонесущих изолированных проводов, тип MJPT 120</t>
  </si>
  <si>
    <t>ТСН-2001.1. Доп. 1-42. Р. 21, о. 5, поз. 960</t>
  </si>
  <si>
    <t>Зажим аппаратный (А2А-95-Т)</t>
  </si>
  <si>
    <t>1.21-5-977</t>
  </si>
  <si>
    <t>Зажим аппаратный (А2А-120-Т)</t>
  </si>
  <si>
    <t>ТСН-2001.1 Доп. 55, Р. 21, о. 5, поз. 977</t>
  </si>
  <si>
    <t>1.21-5-966</t>
  </si>
  <si>
    <t>Зажимы натяжные НБ-2-6</t>
  </si>
  <si>
    <t>ТСН-2001.1. Доп. 1-42. Р. 21, о. 5, поз. 966</t>
  </si>
  <si>
    <t>1.24-1-27</t>
  </si>
  <si>
    <t>Кронштейн У-4</t>
  </si>
  <si>
    <t>ТСН-2001.1. Доп. 1-42. Р. 24, о. 1, поз. 27</t>
  </si>
  <si>
    <t>56</t>
  </si>
  <si>
    <t>57</t>
  </si>
  <si>
    <t>58</t>
  </si>
  <si>
    <t>59</t>
  </si>
  <si>
    <t>60</t>
  </si>
  <si>
    <t>61</t>
  </si>
  <si>
    <t>Реконструкция КВЛ-10кВ ф.22  с ПС-377 до ЗТП-312 по адресу: г.Москва, поселение Краснопахорское, п.Минзаг (инв. №43313385).</t>
  </si>
  <si>
    <t>3.33-16-3</t>
  </si>
  <si>
    <t>Установка опор ВЛ 0,38-10 кВ ВЛ 0,38,6-10 кВ  одностоечных с двумя подкосами</t>
  </si>
  <si>
    <t>ТСН-2001.3. Доп. 1-42. Сб. 33, т. 16, поз. 3</t>
  </si>
  <si>
    <t>Опора  ж/б СВ 110-5 (3 шт)</t>
  </si>
  <si>
    <t>Уровень цен</t>
  </si>
  <si>
    <t>Сборник индексов</t>
  </si>
  <si>
    <t>Коэффициенты к ТСН-2001 МГЭ, ремонт</t>
  </si>
  <si>
    <t>195</t>
  </si>
  <si>
    <t>_OBSM_</t>
  </si>
  <si>
    <t>9999990008</t>
  </si>
  <si>
    <t>Трудозатраты рабочих</t>
  </si>
  <si>
    <t>чел.-ч.</t>
  </si>
  <si>
    <t>2.1-3-38</t>
  </si>
  <si>
    <t>ТСН-2001.2. Доп. 1-42, п. 1-3-38 (032009)</t>
  </si>
  <si>
    <t>Краны на автомобильном ходу, грузоподъемность до 16 т</t>
  </si>
  <si>
    <t>2.1-2-7</t>
  </si>
  <si>
    <t>ТСН-2001.2. Доп. 56. п.1-2-7 (021003)</t>
  </si>
  <si>
    <t>Тракторы колесные, мощность до 63 кВт (85 л.с.)</t>
  </si>
  <si>
    <t>2.1-4-24</t>
  </si>
  <si>
    <t>ТСН-2001.2. Доп. 1-42, п. 1-4-24 (042007)</t>
  </si>
  <si>
    <t>Вышки телескопические на автомобиле, высота до 35 м, грузоподъемность до 350 кг</t>
  </si>
  <si>
    <t>9999990007</t>
  </si>
  <si>
    <t>Стоимость прочих машин (ЭСН)</t>
  </si>
  <si>
    <t>руб.</t>
  </si>
  <si>
    <t>9999990006</t>
  </si>
  <si>
    <t>Стоимость прочих материалов (ЭСН)</t>
  </si>
  <si>
    <t>2.1-18-7</t>
  </si>
  <si>
    <t>ТСН-2001.2. Доп. 47. п.1-18-7 (183001)</t>
  </si>
  <si>
    <t>Автомобили грузовые бортовые, грузоподъемность до 5 т</t>
  </si>
  <si>
    <t>2.1-9-2</t>
  </si>
  <si>
    <t>ТСН-2001.2. Доп. 1-42, п. 1-9-2 (090201)</t>
  </si>
  <si>
    <t>Машины бурильно-крановые на базе автомобиля, глубина бурения до 5 м</t>
  </si>
  <si>
    <t>3511010000</t>
  </si>
  <si>
    <t>Провод неизолированный (3517000000)</t>
  </si>
  <si>
    <t>1297020000</t>
  </si>
  <si>
    <t>Болты строительные с гайками и шайбами</t>
  </si>
  <si>
    <t>т</t>
  </si>
  <si>
    <t>3449950000</t>
  </si>
  <si>
    <t>Штыри и крюки стальные</t>
  </si>
  <si>
    <t>5285920000</t>
  </si>
  <si>
    <t>Хомуты стальные</t>
  </si>
  <si>
    <t>5295380000</t>
  </si>
  <si>
    <t>Траверсы стальные</t>
  </si>
  <si>
    <t>5297430000</t>
  </si>
  <si>
    <t>Изоляторы штыревые</t>
  </si>
  <si>
    <t>0930110000</t>
  </si>
  <si>
    <t>Арматурные заготовки из стали класса А-I, диаметр 10 мм</t>
  </si>
  <si>
    <t>Детали крепления стальные</t>
  </si>
  <si>
    <t>5824020000</t>
  </si>
  <si>
    <t>Стойки железобетонные</t>
  </si>
  <si>
    <t>(наименование работ и затрат)</t>
  </si>
  <si>
    <t>В базисном уровне цен</t>
  </si>
  <si>
    <t>В текущем уровне цен</t>
  </si>
  <si>
    <t>Сметная стоимость</t>
  </si>
  <si>
    <t xml:space="preserve">Кроме того: </t>
  </si>
  <si>
    <t>№ п/п</t>
  </si>
  <si>
    <t>Шифр расценки и коды ресурсов</t>
  </si>
  <si>
    <t>Наименование работ и затрат</t>
  </si>
  <si>
    <t>Ед. изм.</t>
  </si>
  <si>
    <t>Кол-во
единиц</t>
  </si>
  <si>
    <t>Цена на
ед. изм.,
руб.</t>
  </si>
  <si>
    <t>Попра-
вочные
коэффи-
циенты</t>
  </si>
  <si>
    <t>Коэффи-
циенты
зимних
удорожа-
ний</t>
  </si>
  <si>
    <t>Всего
затрат в
базисном
уровне цен,
руб.</t>
  </si>
  <si>
    <t>Коэффи-
циенты
(индек-
сы) пере-
счета,
нормы
НР и СП</t>
  </si>
  <si>
    <t>ВСЕГО
затрат в
текущем
уровне цен,
руб.</t>
  </si>
  <si>
    <t>Форма № 4б</t>
  </si>
  <si>
    <t>Составлен(а) по ТСН-2001 с учетом Дополнения №: 66</t>
  </si>
  <si>
    <t>№ и период сборника коэффициентов (индексов) пересчета: Коэффициенты к ТСН-2001 МГЭ, ремонт №195 декабрь 2022 года</t>
  </si>
  <si>
    <t>ЗП</t>
  </si>
  <si>
    <t>ЭМ</t>
  </si>
  <si>
    <t>в т.ч. ЗПМ</t>
  </si>
  <si>
    <t>НР от ЗП</t>
  </si>
  <si>
    <t>%</t>
  </si>
  <si>
    <t>СП от ЗП</t>
  </si>
  <si>
    <t>НР и СП от ЗПМ</t>
  </si>
  <si>
    <t>ЗТР</t>
  </si>
  <si>
    <t>чел-ч</t>
  </si>
  <si>
    <t>Всего по позиции:</t>
  </si>
  <si>
    <r>
      <t>3.33-19-6</t>
    </r>
    <r>
      <rPr>
        <i/>
        <sz val="10"/>
        <rFont val="Arial"/>
        <family val="2"/>
        <charset val="204"/>
      </rPr>
      <t xml:space="preserve">
Поправка: ТСН-2001.4. О.П. п.6.1.1.3</t>
    </r>
  </si>
  <si>
    <r>
      <t>3.33-24-1</t>
    </r>
    <r>
      <rPr>
        <i/>
        <sz val="10"/>
        <rFont val="Arial"/>
        <family val="2"/>
        <charset val="204"/>
      </rPr>
      <t xml:space="preserve">
Поправка: ТСН-2001.4. О.П. п.6.1.1.3</t>
    </r>
  </si>
  <si>
    <r>
      <t>3.33-26-1</t>
    </r>
    <r>
      <rPr>
        <i/>
        <sz val="10"/>
        <rFont val="Arial"/>
        <family val="2"/>
        <charset val="204"/>
      </rPr>
      <t xml:space="preserve">
Поправка: ТСН-2001.4. О.П. п.6.1.1.3</t>
    </r>
  </si>
  <si>
    <r>
      <t>3.33-26-3</t>
    </r>
    <r>
      <rPr>
        <i/>
        <sz val="10"/>
        <rFont val="Arial"/>
        <family val="2"/>
        <charset val="204"/>
      </rPr>
      <t xml:space="preserve">
Поправка: ТСН-2001.4. О.П. п.6.1.1.3</t>
    </r>
  </si>
  <si>
    <r>
      <t>4.8-83-1</t>
    </r>
    <r>
      <rPr>
        <i/>
        <sz val="10"/>
        <rFont val="Arial"/>
        <family val="2"/>
        <charset val="204"/>
      </rPr>
      <t xml:space="preserve">
Поправка: ТСН-2001.4. О.П. п.6.1.1.3</t>
    </r>
  </si>
  <si>
    <r>
      <t>4.8-143-1</t>
    </r>
    <r>
      <rPr>
        <i/>
        <sz val="10"/>
        <rFont val="Arial"/>
        <family val="2"/>
        <charset val="204"/>
      </rPr>
      <t xml:space="preserve">
Поправка: ТСН-2001.4. О.П. п.6.1.1.3</t>
    </r>
  </si>
  <si>
    <r>
      <t>4.8-33-1</t>
    </r>
    <r>
      <rPr>
        <i/>
        <sz val="10"/>
        <rFont val="Arial"/>
        <family val="2"/>
        <charset val="204"/>
      </rPr>
      <t xml:space="preserve">
Поправка: ТСН-2001.4. О.П. п.6.1.1.3</t>
    </r>
  </si>
  <si>
    <r>
      <t>4.8-154-2</t>
    </r>
    <r>
      <rPr>
        <i/>
        <sz val="10"/>
        <rFont val="Arial"/>
        <family val="2"/>
        <charset val="204"/>
      </rPr>
      <t xml:space="preserve">
Поправка: ТСН-2001.4. О.П. п.6.1.1.3</t>
    </r>
  </si>
  <si>
    <r>
      <t>4.8-186-1</t>
    </r>
    <r>
      <rPr>
        <i/>
        <sz val="10"/>
        <rFont val="Arial"/>
        <family val="2"/>
        <charset val="204"/>
      </rPr>
      <t xml:space="preserve">
Поправка: ТСН-2001.4. О.П. п.6.1.1.3</t>
    </r>
  </si>
  <si>
    <r>
      <t>4.8-186-2</t>
    </r>
    <r>
      <rPr>
        <i/>
        <sz val="10"/>
        <rFont val="Arial"/>
        <family val="2"/>
        <charset val="204"/>
      </rPr>
      <t xml:space="preserve">
Поправка: ТСН-2001.4. О.П. п.6.1.1.3</t>
    </r>
  </si>
  <si>
    <r>
      <t>4.8-187-9</t>
    </r>
    <r>
      <rPr>
        <i/>
        <sz val="10"/>
        <rFont val="Arial"/>
        <family val="2"/>
        <charset val="204"/>
      </rPr>
      <t xml:space="preserve">
Поправка: ТСН-2001.4. О.П. п.6.1.1.3</t>
    </r>
  </si>
  <si>
    <r>
      <t>4.8-187-7</t>
    </r>
    <r>
      <rPr>
        <i/>
        <sz val="10"/>
        <rFont val="Arial"/>
        <family val="2"/>
        <charset val="204"/>
      </rPr>
      <t xml:space="preserve">
Поправка: ТСН-2001.4. О.П. п.6.1.1.3</t>
    </r>
  </si>
  <si>
    <t xml:space="preserve">   Итого по ТСН-2001.16</t>
  </si>
  <si>
    <t xml:space="preserve">   Итого возвратных сумм</t>
  </si>
  <si>
    <t>МР</t>
  </si>
  <si>
    <t xml:space="preserve"> тыс.руб.</t>
  </si>
  <si>
    <t xml:space="preserve">Составил   </t>
  </si>
  <si>
    <t>(должность, подпись, инициалы, фамилия)</t>
  </si>
  <si>
    <t xml:space="preserve">Проверил   </t>
  </si>
  <si>
    <t>УТВЕРЖДАЮ:</t>
  </si>
  <si>
    <t>Генеральный директор АО "РСП"</t>
  </si>
  <si>
    <t>____________________Н.В. Ильин</t>
  </si>
  <si>
    <t>"___"  ___________________2023 г</t>
  </si>
  <si>
    <t>ЛОКАЛЬНАЯ СМЕТА № 1</t>
  </si>
  <si>
    <t>Инженерно-геодезические работы</t>
  </si>
  <si>
    <t>Проектные работы</t>
  </si>
  <si>
    <t>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</si>
</sst>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[Red]\-\ #,##0.00"/>
    <numFmt numFmtId="165" formatCode="General;\-General;"/>
  </numFmts>
  <fonts count="18" x14ac:knownFonts="1">
    <font>
      <sz val="10"/>
      <name val="Arial"/>
      <charset val="204"/>
    </font>
    <font>
      <b/>
      <sz val="10"/>
      <color indexed="12"/>
      <name val="Arial"/>
      <family val="2"/>
      <charset val="204"/>
    </font>
    <font>
      <b/>
      <sz val="10"/>
      <color indexed="16"/>
      <name val="Arial"/>
      <family val="2"/>
      <charset val="204"/>
    </font>
    <font>
      <b/>
      <sz val="10"/>
      <color indexed="20"/>
      <name val="Arial"/>
      <family val="2"/>
      <charset val="204"/>
    </font>
    <font>
      <b/>
      <sz val="10"/>
      <color indexed="17"/>
      <name val="Arial"/>
      <family val="2"/>
      <charset val="204"/>
    </font>
    <font>
      <sz val="10"/>
      <color indexed="17"/>
      <name val="Arial"/>
      <family val="2"/>
      <charset val="204"/>
    </font>
    <font>
      <sz val="10"/>
      <color indexed="12"/>
      <name val="Arial"/>
      <family val="2"/>
      <charset val="204"/>
    </font>
    <font>
      <sz val="10"/>
      <color indexed="14"/>
      <name val="Arial"/>
      <family val="2"/>
      <charset val="204"/>
    </font>
    <font>
      <b/>
      <sz val="10"/>
      <color indexed="14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b/>
      <sz val="11"/>
      <name val="Arial"/>
      <family val="2"/>
      <charset val="204"/>
    </font>
    <font>
      <b/>
      <sz val="13"/>
      <name val="Arial"/>
      <family val="2"/>
      <charset val="204"/>
    </font>
    <font>
      <i/>
      <sz val="11"/>
      <name val="Arial"/>
      <family val="2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/>
    <xf numFmtId="0" fontId="9" fillId="0" borderId="0"/>
    <xf numFmtId="0" fontId="9" fillId="0" borderId="0"/>
    <xf numFmtId="0" fontId="9" fillId="0" borderId="0"/>
  </cellStyleXfs>
  <cellXfs count="6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10" fillId="0" borderId="0" xfId="0" applyFont="1"/>
    <xf numFmtId="0" fontId="11" fillId="0" borderId="0" xfId="0" applyFont="1"/>
    <xf numFmtId="0" fontId="13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left" wrapText="1"/>
    </xf>
    <xf numFmtId="0" fontId="11" fillId="0" borderId="0" xfId="0" applyFont="1" applyAlignment="1">
      <alignment horizontal="left" wrapText="1"/>
    </xf>
    <xf numFmtId="164" fontId="14" fillId="0" borderId="0" xfId="0" applyNumberFormat="1" applyFont="1"/>
    <xf numFmtId="0" fontId="14" fillId="0" borderId="0" xfId="0" applyFont="1"/>
    <xf numFmtId="0" fontId="11" fillId="0" borderId="0" xfId="0" applyFont="1" applyAlignment="1">
      <alignment horizontal="left"/>
    </xf>
    <xf numFmtId="164" fontId="11" fillId="0" borderId="0" xfId="0" applyNumberFormat="1" applyFont="1"/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 vertical="top" wrapText="1"/>
    </xf>
    <xf numFmtId="0" fontId="16" fillId="0" borderId="0" xfId="0" applyFont="1" applyAlignment="1">
      <alignment horizontal="right" wrapText="1"/>
    </xf>
    <xf numFmtId="165" fontId="11" fillId="0" borderId="0" xfId="0" applyNumberFormat="1" applyFont="1" applyAlignment="1">
      <alignment horizontal="right" wrapText="1"/>
    </xf>
    <xf numFmtId="164" fontId="11" fillId="0" borderId="0" xfId="0" applyNumberFormat="1" applyFont="1" applyAlignment="1">
      <alignment horizontal="right"/>
    </xf>
    <xf numFmtId="164" fontId="16" fillId="0" borderId="0" xfId="0" applyNumberFormat="1" applyFont="1" applyAlignment="1">
      <alignment horizontal="right"/>
    </xf>
    <xf numFmtId="164" fontId="0" fillId="0" borderId="0" xfId="0" applyNumberFormat="1"/>
    <xf numFmtId="0" fontId="11" fillId="0" borderId="5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right" wrapText="1"/>
    </xf>
    <xf numFmtId="0" fontId="11" fillId="0" borderId="5" xfId="0" applyFont="1" applyBorder="1" applyAlignment="1">
      <alignment horizontal="right"/>
    </xf>
    <xf numFmtId="164" fontId="11" fillId="0" borderId="5" xfId="0" applyNumberFormat="1" applyFont="1" applyBorder="1" applyAlignment="1">
      <alignment horizontal="right"/>
    </xf>
    <xf numFmtId="165" fontId="11" fillId="0" borderId="5" xfId="0" applyNumberFormat="1" applyFont="1" applyBorder="1" applyAlignment="1">
      <alignment horizontal="right" wrapText="1"/>
    </xf>
    <xf numFmtId="0" fontId="0" fillId="0" borderId="6" xfId="0" applyBorder="1"/>
    <xf numFmtId="0" fontId="11" fillId="0" borderId="1" xfId="0" applyFont="1" applyBorder="1"/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left"/>
    </xf>
    <xf numFmtId="0" fontId="10" fillId="0" borderId="2" xfId="0" applyFont="1" applyBorder="1" applyAlignment="1">
      <alignment horizontal="center"/>
    </xf>
    <xf numFmtId="164" fontId="14" fillId="0" borderId="0" xfId="0" applyNumberFormat="1" applyFont="1" applyAlignment="1">
      <alignment horizontal="right"/>
    </xf>
    <xf numFmtId="0" fontId="14" fillId="0" borderId="0" xfId="0" applyFont="1" applyAlignment="1">
      <alignment horizontal="right"/>
    </xf>
    <xf numFmtId="0" fontId="14" fillId="0" borderId="0" xfId="0" applyFont="1" applyAlignment="1">
      <alignment horizontal="left" wrapText="1"/>
    </xf>
    <xf numFmtId="164" fontId="14" fillId="0" borderId="6" xfId="0" applyNumberFormat="1" applyFont="1" applyBorder="1" applyAlignment="1">
      <alignment horizontal="right"/>
    </xf>
    <xf numFmtId="0" fontId="15" fillId="0" borderId="0" xfId="0" applyFont="1" applyAlignment="1">
      <alignment horizontal="center" wrapText="1"/>
    </xf>
    <xf numFmtId="0" fontId="11" fillId="0" borderId="0" xfId="1" applyFont="1" applyAlignment="1">
      <alignment horizontal="left"/>
    </xf>
    <xf numFmtId="0" fontId="11" fillId="0" borderId="1" xfId="0" applyFont="1" applyBorder="1" applyAlignment="1">
      <alignment horizontal="left" wrapText="1"/>
    </xf>
    <xf numFmtId="0" fontId="11" fillId="0" borderId="0" xfId="0" applyFont="1" applyAlignment="1">
      <alignment horizontal="right"/>
    </xf>
    <xf numFmtId="0" fontId="14" fillId="0" borderId="0" xfId="0" applyFont="1" applyAlignment="1">
      <alignment horizontal="left"/>
    </xf>
    <xf numFmtId="0" fontId="13" fillId="0" borderId="1" xfId="0" applyFont="1" applyBorder="1" applyAlignment="1">
      <alignment horizontal="center" wrapText="1"/>
    </xf>
    <xf numFmtId="0" fontId="10" fillId="0" borderId="0" xfId="0" applyFont="1" applyAlignment="1">
      <alignment horizontal="center" wrapText="1"/>
    </xf>
    <xf numFmtId="0" fontId="0" fillId="0" borderId="0" xfId="0"/>
    <xf numFmtId="0" fontId="12" fillId="0" borderId="0" xfId="2" applyFont="1" applyAlignment="1">
      <alignment horizontal="left" wrapText="1"/>
    </xf>
    <xf numFmtId="0" fontId="12" fillId="0" borderId="0" xfId="2" applyFont="1" applyAlignment="1">
      <alignment horizontal="left" wrapText="1"/>
    </xf>
    <xf numFmtId="0" fontId="12" fillId="0" borderId="0" xfId="2" applyFont="1" applyAlignment="1">
      <alignment wrapText="1"/>
    </xf>
    <xf numFmtId="0" fontId="12" fillId="0" borderId="0" xfId="0" applyFont="1" applyAlignment="1">
      <alignment horizontal="center" wrapText="1"/>
    </xf>
    <xf numFmtId="0" fontId="10" fillId="0" borderId="0" xfId="0" applyFont="1" applyAlignment="1">
      <alignment horizontal="center" vertical="top" wrapText="1"/>
    </xf>
    <xf numFmtId="0" fontId="0" fillId="0" borderId="0" xfId="0" applyAlignment="1"/>
    <xf numFmtId="0" fontId="11" fillId="0" borderId="0" xfId="0" applyFont="1" applyAlignment="1"/>
    <xf numFmtId="0" fontId="11" fillId="0" borderId="0" xfId="0" applyFont="1" applyAlignment="1">
      <alignment wrapText="1"/>
    </xf>
    <xf numFmtId="0" fontId="11" fillId="0" borderId="0" xfId="0" applyFont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14" fillId="0" borderId="6" xfId="0" applyFont="1" applyBorder="1" applyAlignment="1"/>
    <xf numFmtId="0" fontId="11" fillId="0" borderId="1" xfId="0" applyFont="1" applyBorder="1" applyAlignment="1"/>
    <xf numFmtId="0" fontId="12" fillId="0" borderId="0" xfId="3" applyFont="1" applyAlignment="1">
      <alignment horizontal="left" wrapText="1"/>
    </xf>
    <xf numFmtId="0" fontId="12" fillId="0" borderId="0" xfId="3" applyFont="1" applyAlignment="1">
      <alignment horizontal="left" wrapText="1"/>
    </xf>
    <xf numFmtId="164" fontId="12" fillId="0" borderId="0" xfId="3" applyNumberFormat="1" applyFont="1" applyAlignment="1">
      <alignment horizontal="right"/>
    </xf>
    <xf numFmtId="4" fontId="12" fillId="0" borderId="0" xfId="3" applyNumberFormat="1" applyFont="1" applyAlignment="1">
      <alignment horizontal="left" wrapText="1"/>
    </xf>
    <xf numFmtId="9" fontId="12" fillId="0" borderId="0" xfId="3" applyNumberFormat="1" applyFont="1" applyAlignment="1">
      <alignment horizontal="left" wrapText="1"/>
    </xf>
    <xf numFmtId="0" fontId="12" fillId="0" borderId="0" xfId="0" applyFont="1" applyAlignment="1">
      <alignment horizontal="left" wrapText="1"/>
    </xf>
    <xf numFmtId="164" fontId="12" fillId="0" borderId="0" xfId="0" applyNumberFormat="1" applyFont="1" applyAlignment="1">
      <alignment horizontal="right"/>
    </xf>
  </cellXfs>
  <cellStyles count="4">
    <cellStyle name="Обычный" xfId="0" builtinId="0"/>
    <cellStyle name="Обычный 2 2" xfId="2" xr:uid="{36AC3C54-3D0B-43DC-B785-BC74AF8B986D}"/>
    <cellStyle name="Обычный 2 28" xfId="3" xr:uid="{3B923B88-08FB-461D-93F9-803C1FF76390}"/>
    <cellStyle name="Обычный 4" xfId="1" xr:uid="{4334BE33-14D0-4832-9524-83774063A15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DDFBF2-5C0F-41B3-81D0-0701761FE057}">
  <sheetPr>
    <pageSetUpPr fitToPage="1"/>
  </sheetPr>
  <dimension ref="A1:AL502"/>
  <sheetViews>
    <sheetView tabSelected="1" topLeftCell="A2" zoomScaleNormal="100" workbookViewId="0">
      <selection activeCell="AS36" sqref="AS36"/>
    </sheetView>
  </sheetViews>
  <sheetFormatPr defaultRowHeight="12.75" x14ac:dyDescent="0.2"/>
  <cols>
    <col min="1" max="1" width="5.7109375" customWidth="1"/>
    <col min="2" max="2" width="20.85546875" customWidth="1"/>
    <col min="3" max="3" width="51.7109375" style="54" customWidth="1"/>
    <col min="4" max="4" width="11.7109375" customWidth="1"/>
    <col min="5" max="5" width="8.140625" bestFit="1" customWidth="1"/>
    <col min="6" max="6" width="10.140625" bestFit="1" customWidth="1"/>
    <col min="7" max="7" width="8.5703125" bestFit="1" customWidth="1"/>
    <col min="8" max="8" width="9.85546875" bestFit="1" customWidth="1"/>
    <col min="9" max="10" width="11.28515625" bestFit="1" customWidth="1"/>
    <col min="11" max="11" width="12.42578125" bestFit="1" customWidth="1"/>
    <col min="14" max="36" width="0" hidden="1" customWidth="1"/>
    <col min="37" max="37" width="129.7109375" hidden="1" customWidth="1"/>
    <col min="38" max="38" width="96" hidden="1" customWidth="1"/>
    <col min="39" max="42" width="0" hidden="1" customWidth="1"/>
  </cols>
  <sheetData>
    <row r="1" spans="1:37" x14ac:dyDescent="0.2">
      <c r="A1" s="9" t="str">
        <f>Source!B1</f>
        <v>Smeta.RU  (495) 974-1589</v>
      </c>
    </row>
    <row r="2" spans="1:37" ht="14.25" x14ac:dyDescent="0.2">
      <c r="A2" s="10"/>
      <c r="B2" s="10"/>
      <c r="C2" s="55"/>
      <c r="D2" s="10"/>
      <c r="E2" s="10"/>
      <c r="F2" s="10"/>
      <c r="G2" s="10"/>
      <c r="H2" s="10"/>
      <c r="I2" s="10"/>
      <c r="J2" s="44" t="s">
        <v>437</v>
      </c>
      <c r="K2" s="44"/>
    </row>
    <row r="3" spans="1:37" ht="15.75" x14ac:dyDescent="0.25">
      <c r="A3" s="20"/>
      <c r="B3" s="49" t="s">
        <v>469</v>
      </c>
      <c r="C3" s="49"/>
      <c r="D3" s="50"/>
      <c r="E3" s="51"/>
      <c r="F3" s="51"/>
      <c r="G3" s="20"/>
      <c r="H3" s="20"/>
      <c r="I3" s="20"/>
      <c r="J3" s="20"/>
      <c r="K3" s="10"/>
    </row>
    <row r="4" spans="1:37" ht="15.75" x14ac:dyDescent="0.25">
      <c r="A4" s="20"/>
      <c r="B4" s="50"/>
      <c r="C4" s="51"/>
      <c r="D4" s="50"/>
      <c r="E4" s="51"/>
      <c r="F4" s="51"/>
      <c r="G4" s="20"/>
      <c r="H4" s="20"/>
      <c r="I4" s="20"/>
      <c r="J4" s="20"/>
      <c r="K4" s="10"/>
    </row>
    <row r="5" spans="1:37" ht="15.75" x14ac:dyDescent="0.25">
      <c r="A5" s="20"/>
      <c r="B5" s="49" t="s">
        <v>470</v>
      </c>
      <c r="C5" s="49"/>
      <c r="D5" s="49"/>
      <c r="E5" s="49"/>
      <c r="F5" s="49"/>
      <c r="G5" s="20"/>
      <c r="H5" s="20"/>
      <c r="I5" s="20"/>
      <c r="J5" s="20"/>
      <c r="K5" s="10"/>
    </row>
    <row r="6" spans="1:37" ht="15.75" x14ac:dyDescent="0.25">
      <c r="A6" s="20"/>
      <c r="B6" s="50"/>
      <c r="C6" s="51"/>
      <c r="D6" s="50"/>
      <c r="E6" s="51"/>
      <c r="F6" s="51"/>
      <c r="G6" s="20"/>
      <c r="H6" s="20"/>
      <c r="I6" s="20"/>
      <c r="J6" s="20"/>
      <c r="K6" s="10"/>
    </row>
    <row r="7" spans="1:37" ht="15.75" x14ac:dyDescent="0.25">
      <c r="A7" s="20"/>
      <c r="B7" s="49" t="s">
        <v>471</v>
      </c>
      <c r="C7" s="49"/>
      <c r="D7" s="49"/>
      <c r="E7" s="49"/>
      <c r="F7" s="51"/>
      <c r="G7" s="20"/>
      <c r="H7" s="20"/>
      <c r="I7" s="20"/>
      <c r="J7" s="20"/>
      <c r="K7" s="10"/>
    </row>
    <row r="8" spans="1:37" ht="15.75" x14ac:dyDescent="0.25">
      <c r="A8" s="20"/>
      <c r="B8" s="50"/>
      <c r="C8" s="51"/>
      <c r="D8" s="50"/>
      <c r="E8" s="51"/>
      <c r="F8" s="51"/>
      <c r="G8" s="20"/>
      <c r="H8" s="20"/>
      <c r="I8" s="20"/>
      <c r="J8" s="20"/>
      <c r="K8" s="10"/>
    </row>
    <row r="9" spans="1:37" ht="15.75" x14ac:dyDescent="0.25">
      <c r="A9" s="20"/>
      <c r="B9" s="49" t="s">
        <v>472</v>
      </c>
      <c r="C9" s="49"/>
      <c r="D9" s="50"/>
      <c r="E9" s="50"/>
      <c r="F9" s="51"/>
      <c r="G9" s="20"/>
      <c r="H9" s="20"/>
      <c r="I9" s="20"/>
      <c r="J9" s="20"/>
      <c r="K9" s="10"/>
    </row>
    <row r="10" spans="1:37" ht="14.25" x14ac:dyDescent="0.2">
      <c r="A10" s="10"/>
      <c r="B10" s="10"/>
      <c r="C10" s="55"/>
      <c r="D10" s="10"/>
      <c r="E10" s="10"/>
      <c r="F10" s="10"/>
      <c r="G10" s="10"/>
      <c r="H10" s="10"/>
      <c r="I10" s="10"/>
      <c r="J10" s="10"/>
      <c r="K10" s="10"/>
    </row>
    <row r="11" spans="1:37" ht="15.75" x14ac:dyDescent="0.25">
      <c r="A11" s="52" t="s">
        <v>473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</row>
    <row r="12" spans="1:37" ht="14.25" x14ac:dyDescent="0.2">
      <c r="A12" s="10"/>
      <c r="B12" s="10"/>
      <c r="C12" s="55"/>
      <c r="D12" s="10"/>
      <c r="E12" s="10"/>
      <c r="F12" s="10"/>
      <c r="G12" s="10"/>
      <c r="H12" s="10"/>
      <c r="I12" s="10"/>
      <c r="J12" s="20"/>
      <c r="K12" s="20"/>
    </row>
    <row r="13" spans="1:37" ht="36" x14ac:dyDescent="0.25">
      <c r="A13" s="46" t="str">
        <f>IF(Source!G287&lt;&gt;"Новая локальная смета", Source!G287, "")</f>
        <v>Реконструкция КВЛ-10кВ ф.18  с ПС-377 до ЗТП-312 по адресу: г.Москва, поселение Краснопахорское, п.Минзаг (инв. №43313334).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AK13" s="11" t="str">
        <f>IF(Source!G287&lt;&gt;"Новая локальная смета", Source!G287, "")</f>
        <v>Реконструкция КВЛ-10кВ ф.18  с ПС-377 до ЗТП-312 по адресу: г.Москва, поселение Краснопахорское, п.Минзаг (инв. №43313334).</v>
      </c>
    </row>
    <row r="14" spans="1:37" x14ac:dyDescent="0.2">
      <c r="A14" s="47" t="s">
        <v>421</v>
      </c>
      <c r="B14" s="48"/>
      <c r="C14" s="48"/>
      <c r="D14" s="48"/>
      <c r="E14" s="48"/>
      <c r="F14" s="48"/>
      <c r="G14" s="48"/>
      <c r="H14" s="48"/>
      <c r="I14" s="48"/>
      <c r="J14" s="48"/>
      <c r="K14" s="48"/>
    </row>
    <row r="15" spans="1:37" ht="14.25" x14ac:dyDescent="0.2">
      <c r="A15" s="13"/>
      <c r="B15" s="13"/>
      <c r="C15" s="56"/>
      <c r="D15" s="13"/>
      <c r="E15" s="13"/>
      <c r="F15" s="13"/>
      <c r="G15" s="13"/>
      <c r="H15" s="13"/>
      <c r="I15" s="13"/>
      <c r="J15" s="13"/>
      <c r="K15" s="13"/>
    </row>
    <row r="16" spans="1:37" ht="24" x14ac:dyDescent="0.2">
      <c r="A16" s="10"/>
      <c r="B16" s="10"/>
      <c r="C16" s="55"/>
      <c r="D16" s="10"/>
      <c r="E16" s="10"/>
      <c r="F16" s="10"/>
      <c r="G16" s="10"/>
      <c r="H16" s="10"/>
      <c r="I16" s="53" t="s">
        <v>422</v>
      </c>
      <c r="J16" s="53" t="s">
        <v>423</v>
      </c>
      <c r="K16" s="10"/>
    </row>
    <row r="17" spans="1:37" ht="15" x14ac:dyDescent="0.25">
      <c r="A17" s="10"/>
      <c r="B17" s="10"/>
      <c r="C17" s="55"/>
      <c r="D17" s="10"/>
      <c r="E17" s="45" t="s">
        <v>424</v>
      </c>
      <c r="F17" s="45"/>
      <c r="G17" s="45"/>
      <c r="H17" s="45"/>
      <c r="I17" s="14">
        <v>433.87</v>
      </c>
      <c r="J17" s="14">
        <f>J493/1000</f>
        <v>3707.5341000000003</v>
      </c>
      <c r="K17" s="15" t="s">
        <v>465</v>
      </c>
    </row>
    <row r="18" spans="1:37" ht="14.25" hidden="1" x14ac:dyDescent="0.2">
      <c r="A18" s="10"/>
      <c r="B18" s="10"/>
      <c r="C18" s="55"/>
      <c r="D18" s="10"/>
      <c r="E18" s="35" t="s">
        <v>425</v>
      </c>
      <c r="F18" s="35"/>
      <c r="G18" s="35"/>
      <c r="H18" s="35"/>
      <c r="I18" s="17"/>
      <c r="J18" s="17"/>
      <c r="K18" s="10"/>
    </row>
    <row r="19" spans="1:37" ht="14.25" hidden="1" x14ac:dyDescent="0.2">
      <c r="A19" s="10"/>
      <c r="B19" s="10"/>
      <c r="C19" s="55"/>
      <c r="D19" s="10"/>
      <c r="E19" s="42" t="s">
        <v>143</v>
      </c>
      <c r="F19" s="42"/>
      <c r="G19" s="42"/>
      <c r="H19" s="42"/>
      <c r="I19" s="17">
        <f>ROUND(SUM(AE25:AE487)/1000, 2)</f>
        <v>0</v>
      </c>
      <c r="J19" s="17">
        <f>SUM(AF25:AF487)/1000</f>
        <v>0</v>
      </c>
      <c r="K19" s="10" t="s">
        <v>465</v>
      </c>
    </row>
    <row r="20" spans="1:37" ht="14.25" x14ac:dyDescent="0.2">
      <c r="A20" s="10"/>
      <c r="B20" s="10"/>
      <c r="C20" s="55"/>
      <c r="D20" s="10"/>
      <c r="E20" s="10"/>
      <c r="F20" s="16"/>
      <c r="G20" s="16"/>
      <c r="H20" s="16"/>
      <c r="I20" s="17"/>
      <c r="J20" s="17"/>
      <c r="K20" s="10"/>
    </row>
    <row r="21" spans="1:37" ht="14.25" x14ac:dyDescent="0.2">
      <c r="A21" s="10" t="s">
        <v>438</v>
      </c>
      <c r="B21" s="10"/>
      <c r="C21" s="55"/>
      <c r="D21" s="10"/>
      <c r="E21" s="10"/>
      <c r="F21" s="16"/>
      <c r="G21" s="16"/>
      <c r="H21" s="16"/>
      <c r="I21" s="17"/>
      <c r="J21" s="17"/>
      <c r="K21" s="10"/>
    </row>
    <row r="22" spans="1:37" ht="15.75" customHeight="1" x14ac:dyDescent="0.2">
      <c r="A22" s="43" t="s">
        <v>439</v>
      </c>
      <c r="B22" s="43"/>
      <c r="C22" s="43"/>
      <c r="D22" s="43"/>
      <c r="E22" s="43"/>
      <c r="F22" s="43"/>
      <c r="G22" s="43"/>
      <c r="H22" s="43"/>
      <c r="I22" s="43"/>
      <c r="J22" s="43"/>
      <c r="K22" s="43"/>
      <c r="AK22" s="12" t="s">
        <v>439</v>
      </c>
    </row>
    <row r="23" spans="1:37" ht="99.75" x14ac:dyDescent="0.2">
      <c r="A23" s="18" t="s">
        <v>426</v>
      </c>
      <c r="B23" s="18" t="s">
        <v>427</v>
      </c>
      <c r="C23" s="18" t="s">
        <v>428</v>
      </c>
      <c r="D23" s="18" t="s">
        <v>429</v>
      </c>
      <c r="E23" s="18" t="s">
        <v>430</v>
      </c>
      <c r="F23" s="18" t="s">
        <v>431</v>
      </c>
      <c r="G23" s="19" t="s">
        <v>432</v>
      </c>
      <c r="H23" s="19" t="s">
        <v>433</v>
      </c>
      <c r="I23" s="18" t="s">
        <v>434</v>
      </c>
      <c r="J23" s="18" t="s">
        <v>435</v>
      </c>
      <c r="K23" s="18" t="s">
        <v>436</v>
      </c>
    </row>
    <row r="24" spans="1:37" ht="14.25" x14ac:dyDescent="0.2">
      <c r="A24" s="18">
        <v>1</v>
      </c>
      <c r="B24" s="18">
        <v>2</v>
      </c>
      <c r="C24" s="18">
        <v>3</v>
      </c>
      <c r="D24" s="18">
        <v>4</v>
      </c>
      <c r="E24" s="18">
        <v>5</v>
      </c>
      <c r="F24" s="18">
        <v>6</v>
      </c>
      <c r="G24" s="18">
        <v>7</v>
      </c>
      <c r="H24" s="18">
        <v>8</v>
      </c>
      <c r="I24" s="18">
        <v>9</v>
      </c>
      <c r="J24" s="18">
        <v>10</v>
      </c>
      <c r="K24" s="18">
        <v>11</v>
      </c>
    </row>
    <row r="26" spans="1:37" ht="16.5" x14ac:dyDescent="0.25">
      <c r="A26" s="41" t="str">
        <f>CONCATENATE("Раздел: ",IF(Source!G291&lt;&gt;"Новый раздел", Source!G291, ""))</f>
        <v>Раздел: Демонтажные работы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</row>
    <row r="27" spans="1:37" ht="28.5" x14ac:dyDescent="0.2">
      <c r="A27" s="21">
        <v>1</v>
      </c>
      <c r="B27" s="21" t="str">
        <f>Source!F295</f>
        <v>3.33-31-1</v>
      </c>
      <c r="C27" s="57" t="s">
        <v>22</v>
      </c>
      <c r="D27" s="22" t="str">
        <f>Source!H295</f>
        <v>1 ОПОРА</v>
      </c>
      <c r="E27" s="20">
        <f>Source!I295</f>
        <v>6</v>
      </c>
      <c r="F27" s="24"/>
      <c r="G27" s="23"/>
      <c r="H27" s="20"/>
      <c r="I27" s="24"/>
      <c r="J27" s="20"/>
      <c r="K27" s="24"/>
      <c r="Q27">
        <f>ROUND((Source!DN295/100)*ROUND((ROUND((Source!AF295*Source!AV295*Source!I295),2)),2), 2)</f>
        <v>136.29</v>
      </c>
      <c r="R27">
        <f>Source!X295</f>
        <v>3221.85</v>
      </c>
      <c r="S27">
        <f>ROUND((Source!DO295/100)*ROUND((ROUND((Source!AF295*Source!AV295*Source!I295),2)),2), 2)</f>
        <v>95.64</v>
      </c>
      <c r="T27">
        <f>Source!Y295</f>
        <v>1405.28</v>
      </c>
      <c r="U27">
        <f>ROUND((175/100)*ROUND((ROUND((Source!AE295*Source!AV295*Source!I295),2)),2), 2)</f>
        <v>155.33000000000001</v>
      </c>
      <c r="V27">
        <f>ROUND((160/100)*ROUND(ROUND((ROUND((Source!AE295*Source!AV295*Source!I295),2)*Source!BS295),2), 2), 2)</f>
        <v>4071.6</v>
      </c>
    </row>
    <row r="28" spans="1:37" ht="14.25" x14ac:dyDescent="0.2">
      <c r="A28" s="21"/>
      <c r="B28" s="21"/>
      <c r="C28" s="57" t="s">
        <v>440</v>
      </c>
      <c r="D28" s="22"/>
      <c r="E28" s="20"/>
      <c r="F28" s="24">
        <f>Source!AO295</f>
        <v>18.329999999999998</v>
      </c>
      <c r="G28" s="23" t="str">
        <f>Source!DG295</f>
        <v/>
      </c>
      <c r="H28" s="20">
        <f>Source!AV295</f>
        <v>1.087</v>
      </c>
      <c r="I28" s="24">
        <f>ROUND((ROUND((Source!AF295*Source!AV295*Source!I295),2)),2)</f>
        <v>119.55</v>
      </c>
      <c r="J28" s="20">
        <f>IF(Source!BA295&lt;&gt; 0, Source!BA295, 1)</f>
        <v>28.67</v>
      </c>
      <c r="K28" s="24">
        <f>Source!S295</f>
        <v>3427.5</v>
      </c>
      <c r="W28">
        <f>I28</f>
        <v>119.55</v>
      </c>
    </row>
    <row r="29" spans="1:37" ht="14.25" x14ac:dyDescent="0.2">
      <c r="A29" s="21"/>
      <c r="B29" s="21"/>
      <c r="C29" s="57" t="s">
        <v>441</v>
      </c>
      <c r="D29" s="22"/>
      <c r="E29" s="20"/>
      <c r="F29" s="24">
        <f>Source!AM295</f>
        <v>143.19999999999999</v>
      </c>
      <c r="G29" s="23" t="str">
        <f>Source!DE295</f>
        <v/>
      </c>
      <c r="H29" s="20">
        <f>Source!AV295</f>
        <v>1.087</v>
      </c>
      <c r="I29" s="24">
        <f>(ROUND((ROUND(((Source!ET295)*Source!AV295*Source!I295),2)),2)+ROUND((ROUND(((Source!AE295-(Source!EU295))*Source!AV295*Source!I295),2)),2))</f>
        <v>933.95</v>
      </c>
      <c r="J29" s="20">
        <f>IF(Source!BB295&lt;&gt; 0, Source!BB295, 1)</f>
        <v>9.89</v>
      </c>
      <c r="K29" s="24">
        <f>Source!Q295</f>
        <v>9236.77</v>
      </c>
    </row>
    <row r="30" spans="1:37" ht="14.25" x14ac:dyDescent="0.2">
      <c r="A30" s="21"/>
      <c r="B30" s="21"/>
      <c r="C30" s="57" t="s">
        <v>442</v>
      </c>
      <c r="D30" s="22"/>
      <c r="E30" s="20"/>
      <c r="F30" s="24">
        <f>Source!AN295</f>
        <v>13.61</v>
      </c>
      <c r="G30" s="23" t="str">
        <f>Source!DF295</f>
        <v/>
      </c>
      <c r="H30" s="20">
        <f>Source!AV295</f>
        <v>1.087</v>
      </c>
      <c r="I30" s="25">
        <f>ROUND((ROUND((Source!AE295*Source!AV295*Source!I295),2)),2)</f>
        <v>88.76</v>
      </c>
      <c r="J30" s="20">
        <f>IF(Source!BS295&lt;&gt; 0, Source!BS295, 1)</f>
        <v>28.67</v>
      </c>
      <c r="K30" s="25">
        <f>Source!R295</f>
        <v>2544.75</v>
      </c>
      <c r="W30">
        <f>I30</f>
        <v>88.76</v>
      </c>
    </row>
    <row r="31" spans="1:37" ht="14.25" x14ac:dyDescent="0.2">
      <c r="A31" s="21"/>
      <c r="B31" s="21"/>
      <c r="C31" s="57" t="s">
        <v>443</v>
      </c>
      <c r="D31" s="22" t="s">
        <v>444</v>
      </c>
      <c r="E31" s="20">
        <f>Source!DN295</f>
        <v>114</v>
      </c>
      <c r="F31" s="24"/>
      <c r="G31" s="23"/>
      <c r="H31" s="20"/>
      <c r="I31" s="24">
        <f>SUM(Q27:Q30)</f>
        <v>136.29</v>
      </c>
      <c r="J31" s="20">
        <f>Source!BZ295</f>
        <v>94</v>
      </c>
      <c r="K31" s="24">
        <f>SUM(R27:R30)</f>
        <v>3221.85</v>
      </c>
    </row>
    <row r="32" spans="1:37" ht="14.25" x14ac:dyDescent="0.2">
      <c r="A32" s="21"/>
      <c r="B32" s="21"/>
      <c r="C32" s="57" t="s">
        <v>445</v>
      </c>
      <c r="D32" s="22" t="s">
        <v>444</v>
      </c>
      <c r="E32" s="20">
        <f>Source!DO295</f>
        <v>80</v>
      </c>
      <c r="F32" s="24"/>
      <c r="G32" s="23"/>
      <c r="H32" s="20"/>
      <c r="I32" s="24">
        <f>SUM(S27:S31)</f>
        <v>95.64</v>
      </c>
      <c r="J32" s="20">
        <f>Source!CA295</f>
        <v>41</v>
      </c>
      <c r="K32" s="24">
        <f>SUM(T27:T31)</f>
        <v>1405.28</v>
      </c>
    </row>
    <row r="33" spans="1:28" ht="14.25" x14ac:dyDescent="0.2">
      <c r="A33" s="21"/>
      <c r="B33" s="21"/>
      <c r="C33" s="57" t="s">
        <v>446</v>
      </c>
      <c r="D33" s="22" t="s">
        <v>444</v>
      </c>
      <c r="E33" s="20">
        <f>175</f>
        <v>175</v>
      </c>
      <c r="F33" s="24"/>
      <c r="G33" s="23"/>
      <c r="H33" s="20"/>
      <c r="I33" s="24">
        <f>SUM(U27:U32)</f>
        <v>155.33000000000001</v>
      </c>
      <c r="J33" s="20">
        <f>160</f>
        <v>160</v>
      </c>
      <c r="K33" s="24">
        <f>SUM(V27:V32)</f>
        <v>4071.6</v>
      </c>
    </row>
    <row r="34" spans="1:28" ht="14.25" x14ac:dyDescent="0.2">
      <c r="A34" s="27"/>
      <c r="B34" s="27"/>
      <c r="C34" s="58" t="s">
        <v>447</v>
      </c>
      <c r="D34" s="28" t="s">
        <v>448</v>
      </c>
      <c r="E34" s="29">
        <f>Source!AQ295</f>
        <v>1.54</v>
      </c>
      <c r="F34" s="30"/>
      <c r="G34" s="31" t="str">
        <f>Source!DI295</f>
        <v/>
      </c>
      <c r="H34" s="29">
        <f>Source!AV295</f>
        <v>1.087</v>
      </c>
      <c r="I34" s="30">
        <f>Source!U295</f>
        <v>10.04388</v>
      </c>
      <c r="J34" s="29"/>
      <c r="K34" s="30"/>
      <c r="AB34" s="26">
        <f>I34</f>
        <v>10.04388</v>
      </c>
    </row>
    <row r="35" spans="1:28" ht="15" x14ac:dyDescent="0.25">
      <c r="A35" s="32"/>
      <c r="B35" s="32"/>
      <c r="C35" s="59" t="s">
        <v>449</v>
      </c>
      <c r="D35" s="32"/>
      <c r="E35" s="32"/>
      <c r="F35" s="32"/>
      <c r="G35" s="32"/>
      <c r="H35" s="40">
        <f>I28+I29+I31+I32+I33</f>
        <v>1440.76</v>
      </c>
      <c r="I35" s="40"/>
      <c r="J35" s="40">
        <f>K28+K29+K31+K32+K33</f>
        <v>21363</v>
      </c>
      <c r="K35" s="40"/>
      <c r="O35" s="26">
        <f>I28+I29+I31+I32+I33</f>
        <v>1440.76</v>
      </c>
      <c r="P35" s="26">
        <f>K28+K29+K31+K32+K33</f>
        <v>21363</v>
      </c>
      <c r="X35">
        <f>IF(Source!BI295&lt;=1,I28+I29+I31+I32+I33-0, 0)</f>
        <v>1440.76</v>
      </c>
      <c r="Y35">
        <f>IF(Source!BI295=2,I28+I29+I31+I32+I33-0, 0)</f>
        <v>0</v>
      </c>
      <c r="Z35">
        <f>IF(Source!BI295=3,I28+I29+I31+I32+I33-0, 0)</f>
        <v>0</v>
      </c>
      <c r="AA35">
        <f>IF(Source!BI295=4,I28+I29+I31+I32+I33,0)</f>
        <v>0</v>
      </c>
    </row>
    <row r="37" spans="1:28" ht="57" x14ac:dyDescent="0.2">
      <c r="A37" s="21">
        <v>2</v>
      </c>
      <c r="B37" s="21" t="s">
        <v>450</v>
      </c>
      <c r="C37" s="57" t="s">
        <v>30</v>
      </c>
      <c r="D37" s="22" t="str">
        <f>Source!H296</f>
        <v>1 км линии в 3 провода</v>
      </c>
      <c r="E37" s="20">
        <f>Source!I296</f>
        <v>1.1140000000000001</v>
      </c>
      <c r="F37" s="24"/>
      <c r="G37" s="23"/>
      <c r="H37" s="20"/>
      <c r="I37" s="24"/>
      <c r="J37" s="20"/>
      <c r="K37" s="24"/>
      <c r="Q37">
        <f>ROUND((Source!DN296/100)*ROUND((ROUND((Source!AF296*Source!AV296*Source!I296),2)),2), 2)</f>
        <v>267.07</v>
      </c>
      <c r="R37">
        <f>Source!X296</f>
        <v>6313.53</v>
      </c>
      <c r="S37">
        <f>ROUND((Source!DO296/100)*ROUND((ROUND((Source!AF296*Source!AV296*Source!I296),2)),2), 2)</f>
        <v>187.42</v>
      </c>
      <c r="T37">
        <f>Source!Y296</f>
        <v>2753.77</v>
      </c>
      <c r="U37">
        <f>ROUND((175/100)*ROUND((ROUND((Source!AE296*Source!AV296*Source!I296),2)),2), 2)</f>
        <v>235.97</v>
      </c>
      <c r="V37">
        <f>ROUND((160/100)*ROUND(ROUND((ROUND((Source!AE296*Source!AV296*Source!I296),2)*Source!BS296),2), 2), 2)</f>
        <v>6185.38</v>
      </c>
    </row>
    <row r="38" spans="1:28" ht="14.25" x14ac:dyDescent="0.2">
      <c r="A38" s="21"/>
      <c r="B38" s="21"/>
      <c r="C38" s="57" t="s">
        <v>440</v>
      </c>
      <c r="D38" s="22"/>
      <c r="E38" s="20"/>
      <c r="F38" s="24">
        <f>Source!AO296</f>
        <v>644.88</v>
      </c>
      <c r="G38" s="23" t="str">
        <f>Source!DG296</f>
        <v>)*0,3</v>
      </c>
      <c r="H38" s="20">
        <f>Source!AV296</f>
        <v>1.087</v>
      </c>
      <c r="I38" s="24">
        <f>ROUND((ROUND((Source!AF296*Source!AV296*Source!I296),2)),2)</f>
        <v>234.27</v>
      </c>
      <c r="J38" s="20">
        <f>IF(Source!BA296&lt;&gt; 0, Source!BA296, 1)</f>
        <v>28.67</v>
      </c>
      <c r="K38" s="24">
        <f>Source!S296</f>
        <v>6716.52</v>
      </c>
      <c r="W38">
        <f>I38</f>
        <v>234.27</v>
      </c>
    </row>
    <row r="39" spans="1:28" ht="14.25" x14ac:dyDescent="0.2">
      <c r="A39" s="21"/>
      <c r="B39" s="21"/>
      <c r="C39" s="57" t="s">
        <v>441</v>
      </c>
      <c r="D39" s="22"/>
      <c r="E39" s="20"/>
      <c r="F39" s="24">
        <f>Source!AM296</f>
        <v>3506.38</v>
      </c>
      <c r="G39" s="23" t="str">
        <f>Source!DE296</f>
        <v>)*0,3</v>
      </c>
      <c r="H39" s="20">
        <f>Source!AV296</f>
        <v>1.087</v>
      </c>
      <c r="I39" s="24">
        <f>(ROUND((ROUND((((Source!ET296*0.3))*Source!AV296*Source!I296),2)),2)+ROUND((ROUND(((Source!AE296-((Source!EU296*0.3)))*Source!AV296*Source!I296),2)),2))</f>
        <v>1273.78</v>
      </c>
      <c r="J39" s="20">
        <f>IF(Source!BB296&lt;&gt; 0, Source!BB296, 1)</f>
        <v>10.199999999999999</v>
      </c>
      <c r="K39" s="24">
        <f>Source!Q296</f>
        <v>12992.56</v>
      </c>
    </row>
    <row r="40" spans="1:28" ht="14.25" x14ac:dyDescent="0.2">
      <c r="A40" s="21"/>
      <c r="B40" s="21"/>
      <c r="C40" s="57" t="s">
        <v>442</v>
      </c>
      <c r="D40" s="22"/>
      <c r="E40" s="20"/>
      <c r="F40" s="24">
        <f>Source!AN296</f>
        <v>371.17</v>
      </c>
      <c r="G40" s="23" t="str">
        <f>Source!DF296</f>
        <v>)*0,3</v>
      </c>
      <c r="H40" s="20">
        <f>Source!AV296</f>
        <v>1.087</v>
      </c>
      <c r="I40" s="25">
        <f>ROUND((ROUND((Source!AE296*Source!AV296*Source!I296),2)),2)</f>
        <v>134.84</v>
      </c>
      <c r="J40" s="20">
        <f>IF(Source!BS296&lt;&gt; 0, Source!BS296, 1)</f>
        <v>28.67</v>
      </c>
      <c r="K40" s="25">
        <f>Source!R296</f>
        <v>3865.86</v>
      </c>
      <c r="W40">
        <f>I40</f>
        <v>134.84</v>
      </c>
    </row>
    <row r="41" spans="1:28" ht="14.25" x14ac:dyDescent="0.2">
      <c r="A41" s="21"/>
      <c r="B41" s="21"/>
      <c r="C41" s="57" t="s">
        <v>443</v>
      </c>
      <c r="D41" s="22" t="s">
        <v>444</v>
      </c>
      <c r="E41" s="20">
        <f>Source!DN296</f>
        <v>114</v>
      </c>
      <c r="F41" s="24"/>
      <c r="G41" s="23"/>
      <c r="H41" s="20"/>
      <c r="I41" s="24">
        <f>SUM(Q37:Q40)</f>
        <v>267.07</v>
      </c>
      <c r="J41" s="20">
        <f>Source!BZ296</f>
        <v>94</v>
      </c>
      <c r="K41" s="24">
        <f>SUM(R37:R40)</f>
        <v>6313.53</v>
      </c>
    </row>
    <row r="42" spans="1:28" ht="14.25" x14ac:dyDescent="0.2">
      <c r="A42" s="21"/>
      <c r="B42" s="21"/>
      <c r="C42" s="57" t="s">
        <v>445</v>
      </c>
      <c r="D42" s="22" t="s">
        <v>444</v>
      </c>
      <c r="E42" s="20">
        <f>Source!DO296</f>
        <v>80</v>
      </c>
      <c r="F42" s="24"/>
      <c r="G42" s="23"/>
      <c r="H42" s="20"/>
      <c r="I42" s="24">
        <f>SUM(S37:S41)</f>
        <v>187.42</v>
      </c>
      <c r="J42" s="20">
        <f>Source!CA296</f>
        <v>41</v>
      </c>
      <c r="K42" s="24">
        <f>SUM(T37:T41)</f>
        <v>2753.77</v>
      </c>
    </row>
    <row r="43" spans="1:28" ht="14.25" x14ac:dyDescent="0.2">
      <c r="A43" s="21"/>
      <c r="B43" s="21"/>
      <c r="C43" s="57" t="s">
        <v>446</v>
      </c>
      <c r="D43" s="22" t="s">
        <v>444</v>
      </c>
      <c r="E43" s="20">
        <f>175</f>
        <v>175</v>
      </c>
      <c r="F43" s="24"/>
      <c r="G43" s="23"/>
      <c r="H43" s="20"/>
      <c r="I43" s="24">
        <f>SUM(U37:U42)</f>
        <v>235.97</v>
      </c>
      <c r="J43" s="20">
        <f>160</f>
        <v>160</v>
      </c>
      <c r="K43" s="24">
        <f>SUM(V37:V42)</f>
        <v>6185.38</v>
      </c>
    </row>
    <row r="44" spans="1:28" ht="14.25" x14ac:dyDescent="0.2">
      <c r="A44" s="27"/>
      <c r="B44" s="27"/>
      <c r="C44" s="58" t="s">
        <v>447</v>
      </c>
      <c r="D44" s="28" t="s">
        <v>448</v>
      </c>
      <c r="E44" s="29">
        <f>Source!AQ296</f>
        <v>51.1</v>
      </c>
      <c r="F44" s="30"/>
      <c r="G44" s="31" t="str">
        <f>Source!DI296</f>
        <v>)*0,3</v>
      </c>
      <c r="H44" s="29">
        <f>Source!AV296</f>
        <v>1.087</v>
      </c>
      <c r="I44" s="30">
        <f>Source!U296</f>
        <v>18.563372940000001</v>
      </c>
      <c r="J44" s="29"/>
      <c r="K44" s="30"/>
      <c r="AB44" s="26">
        <f>I44</f>
        <v>18.563372940000001</v>
      </c>
    </row>
    <row r="45" spans="1:28" ht="15" x14ac:dyDescent="0.25">
      <c r="A45" s="32"/>
      <c r="B45" s="32"/>
      <c r="C45" s="59" t="s">
        <v>449</v>
      </c>
      <c r="D45" s="32"/>
      <c r="E45" s="32"/>
      <c r="F45" s="32"/>
      <c r="G45" s="32"/>
      <c r="H45" s="40">
        <f>I38+I39+I41+I42+I43</f>
        <v>2198.5099999999998</v>
      </c>
      <c r="I45" s="40"/>
      <c r="J45" s="40">
        <f>K38+K39+K41+K42+K43</f>
        <v>34961.760000000002</v>
      </c>
      <c r="K45" s="40"/>
      <c r="O45" s="26">
        <f>I38+I39+I41+I42+I43</f>
        <v>2198.5099999999998</v>
      </c>
      <c r="P45" s="26">
        <f>K38+K39+K41+K42+K43</f>
        <v>34961.760000000002</v>
      </c>
      <c r="X45">
        <f>IF(Source!BI296&lt;=1,I38+I39+I41+I42+I43-0, 0)</f>
        <v>2198.5099999999998</v>
      </c>
      <c r="Y45">
        <f>IF(Source!BI296=2,I38+I39+I41+I42+I43-0, 0)</f>
        <v>0</v>
      </c>
      <c r="Z45">
        <f>IF(Source!BI296=3,I38+I39+I41+I42+I43-0, 0)</f>
        <v>0</v>
      </c>
      <c r="AA45">
        <f>IF(Source!BI296=4,I38+I39+I41+I42+I43,0)</f>
        <v>0</v>
      </c>
    </row>
    <row r="47" spans="1:28" ht="42.75" x14ac:dyDescent="0.2">
      <c r="A47" s="21">
        <v>3</v>
      </c>
      <c r="B47" s="21" t="s">
        <v>451</v>
      </c>
      <c r="C47" s="57" t="s">
        <v>39</v>
      </c>
      <c r="D47" s="22" t="str">
        <f>Source!H297</f>
        <v>1 ответвление</v>
      </c>
      <c r="E47" s="20">
        <f>Source!I297</f>
        <v>36</v>
      </c>
      <c r="F47" s="24"/>
      <c r="G47" s="23"/>
      <c r="H47" s="20"/>
      <c r="I47" s="24"/>
      <c r="J47" s="20"/>
      <c r="K47" s="24"/>
      <c r="Q47">
        <f>ROUND((Source!DN297/100)*ROUND((ROUND((Source!AF297*Source!AV297*Source!I297),2)),2), 2)</f>
        <v>202.22</v>
      </c>
      <c r="R47">
        <f>Source!X297</f>
        <v>4780.62</v>
      </c>
      <c r="S47">
        <f>ROUND((Source!DO297/100)*ROUND((ROUND((Source!AF297*Source!AV297*Source!I297),2)),2), 2)</f>
        <v>141.91</v>
      </c>
      <c r="T47">
        <f>Source!Y297</f>
        <v>2085.17</v>
      </c>
      <c r="U47">
        <f>ROUND((175/100)*ROUND((ROUND((Source!AE297*Source!AV297*Source!I297),2)),2), 2)</f>
        <v>42.95</v>
      </c>
      <c r="V47">
        <f>ROUND((160/100)*ROUND(ROUND((ROUND((Source!AE297*Source!AV297*Source!I297),2)*Source!BS297),2), 2), 2)</f>
        <v>1125.7</v>
      </c>
    </row>
    <row r="48" spans="1:28" ht="14.25" x14ac:dyDescent="0.2">
      <c r="A48" s="21"/>
      <c r="B48" s="21"/>
      <c r="C48" s="57" t="s">
        <v>440</v>
      </c>
      <c r="D48" s="22"/>
      <c r="E48" s="20"/>
      <c r="F48" s="24">
        <f>Source!AO297</f>
        <v>15.11</v>
      </c>
      <c r="G48" s="23" t="str">
        <f>Source!DG297</f>
        <v>)*0,3</v>
      </c>
      <c r="H48" s="20">
        <f>Source!AV297</f>
        <v>1.087</v>
      </c>
      <c r="I48" s="24">
        <f>ROUND((ROUND((Source!AF297*Source!AV297*Source!I297),2)),2)</f>
        <v>177.39</v>
      </c>
      <c r="J48" s="20">
        <f>IF(Source!BA297&lt;&gt; 0, Source!BA297, 1)</f>
        <v>28.67</v>
      </c>
      <c r="K48" s="24">
        <f>Source!S297</f>
        <v>5085.7700000000004</v>
      </c>
      <c r="W48">
        <f>I48</f>
        <v>177.39</v>
      </c>
    </row>
    <row r="49" spans="1:28" ht="14.25" x14ac:dyDescent="0.2">
      <c r="A49" s="21"/>
      <c r="B49" s="21"/>
      <c r="C49" s="57" t="s">
        <v>441</v>
      </c>
      <c r="D49" s="22"/>
      <c r="E49" s="20"/>
      <c r="F49" s="24">
        <f>Source!AM297</f>
        <v>17.53</v>
      </c>
      <c r="G49" s="23" t="str">
        <f>Source!DE297</f>
        <v>)*0,3</v>
      </c>
      <c r="H49" s="20">
        <f>Source!AV297</f>
        <v>1.087</v>
      </c>
      <c r="I49" s="24">
        <f>(ROUND((ROUND((((Source!ET297*0.3))*Source!AV297*Source!I297),2)),2)+ROUND((ROUND(((Source!AE297-((Source!EU297*0.3)))*Source!AV297*Source!I297),2)),2))</f>
        <v>205.8</v>
      </c>
      <c r="J49" s="20">
        <f>IF(Source!BB297&lt;&gt; 0, Source!BB297, 1)</f>
        <v>10.039999999999999</v>
      </c>
      <c r="K49" s="24">
        <f>Source!Q297</f>
        <v>2066.23</v>
      </c>
    </row>
    <row r="50" spans="1:28" ht="14.25" x14ac:dyDescent="0.2">
      <c r="A50" s="21"/>
      <c r="B50" s="21"/>
      <c r="C50" s="57" t="s">
        <v>442</v>
      </c>
      <c r="D50" s="22"/>
      <c r="E50" s="20"/>
      <c r="F50" s="24">
        <f>Source!AN297</f>
        <v>2.09</v>
      </c>
      <c r="G50" s="23" t="str">
        <f>Source!DF297</f>
        <v>)*0,3</v>
      </c>
      <c r="H50" s="20">
        <f>Source!AV297</f>
        <v>1.087</v>
      </c>
      <c r="I50" s="25">
        <f>ROUND((ROUND((Source!AE297*Source!AV297*Source!I297),2)),2)</f>
        <v>24.54</v>
      </c>
      <c r="J50" s="20">
        <f>IF(Source!BS297&lt;&gt; 0, Source!BS297, 1)</f>
        <v>28.67</v>
      </c>
      <c r="K50" s="25">
        <f>Source!R297</f>
        <v>703.56</v>
      </c>
      <c r="W50">
        <f>I50</f>
        <v>24.54</v>
      </c>
    </row>
    <row r="51" spans="1:28" ht="14.25" x14ac:dyDescent="0.2">
      <c r="A51" s="21"/>
      <c r="B51" s="21"/>
      <c r="C51" s="57" t="s">
        <v>443</v>
      </c>
      <c r="D51" s="22" t="s">
        <v>444</v>
      </c>
      <c r="E51" s="20">
        <f>Source!DN297</f>
        <v>114</v>
      </c>
      <c r="F51" s="24"/>
      <c r="G51" s="23"/>
      <c r="H51" s="20"/>
      <c r="I51" s="24">
        <f>SUM(Q47:Q50)</f>
        <v>202.22</v>
      </c>
      <c r="J51" s="20">
        <f>Source!BZ297</f>
        <v>94</v>
      </c>
      <c r="K51" s="24">
        <f>SUM(R47:R50)</f>
        <v>4780.62</v>
      </c>
    </row>
    <row r="52" spans="1:28" ht="14.25" x14ac:dyDescent="0.2">
      <c r="A52" s="21"/>
      <c r="B52" s="21"/>
      <c r="C52" s="57" t="s">
        <v>445</v>
      </c>
      <c r="D52" s="22" t="s">
        <v>444</v>
      </c>
      <c r="E52" s="20">
        <f>Source!DO297</f>
        <v>80</v>
      </c>
      <c r="F52" s="24"/>
      <c r="G52" s="23"/>
      <c r="H52" s="20"/>
      <c r="I52" s="24">
        <f>SUM(S47:S51)</f>
        <v>141.91</v>
      </c>
      <c r="J52" s="20">
        <f>Source!CA297</f>
        <v>41</v>
      </c>
      <c r="K52" s="24">
        <f>SUM(T47:T51)</f>
        <v>2085.17</v>
      </c>
    </row>
    <row r="53" spans="1:28" ht="14.25" x14ac:dyDescent="0.2">
      <c r="A53" s="21"/>
      <c r="B53" s="21"/>
      <c r="C53" s="57" t="s">
        <v>446</v>
      </c>
      <c r="D53" s="22" t="s">
        <v>444</v>
      </c>
      <c r="E53" s="20">
        <f>175</f>
        <v>175</v>
      </c>
      <c r="F53" s="24"/>
      <c r="G53" s="23"/>
      <c r="H53" s="20"/>
      <c r="I53" s="24">
        <f>SUM(U47:U52)</f>
        <v>42.95</v>
      </c>
      <c r="J53" s="20">
        <f>160</f>
        <v>160</v>
      </c>
      <c r="K53" s="24">
        <f>SUM(V47:V52)</f>
        <v>1125.7</v>
      </c>
    </row>
    <row r="54" spans="1:28" ht="14.25" x14ac:dyDescent="0.2">
      <c r="A54" s="27"/>
      <c r="B54" s="27"/>
      <c r="C54" s="58" t="s">
        <v>447</v>
      </c>
      <c r="D54" s="28" t="s">
        <v>448</v>
      </c>
      <c r="E54" s="29">
        <f>Source!AQ297</f>
        <v>1.27</v>
      </c>
      <c r="F54" s="30"/>
      <c r="G54" s="31" t="str">
        <f>Source!DI297</f>
        <v>)*0,3</v>
      </c>
      <c r="H54" s="29">
        <f>Source!AV297</f>
        <v>1.087</v>
      </c>
      <c r="I54" s="30">
        <f>Source!U297</f>
        <v>14.909291999999999</v>
      </c>
      <c r="J54" s="29"/>
      <c r="K54" s="30"/>
      <c r="AB54" s="26">
        <f>I54</f>
        <v>14.909291999999999</v>
      </c>
    </row>
    <row r="55" spans="1:28" ht="15" x14ac:dyDescent="0.25">
      <c r="A55" s="32"/>
      <c r="B55" s="32"/>
      <c r="C55" s="59" t="s">
        <v>449</v>
      </c>
      <c r="D55" s="32"/>
      <c r="E55" s="32"/>
      <c r="F55" s="32"/>
      <c r="G55" s="32"/>
      <c r="H55" s="40">
        <f>I48+I49+I51+I52+I53</f>
        <v>770.27</v>
      </c>
      <c r="I55" s="40"/>
      <c r="J55" s="40">
        <f>K48+K49+K51+K52+K53</f>
        <v>15143.49</v>
      </c>
      <c r="K55" s="40"/>
      <c r="O55" s="26">
        <f>I48+I49+I51+I52+I53</f>
        <v>770.27</v>
      </c>
      <c r="P55" s="26">
        <f>K48+K49+K51+K52+K53</f>
        <v>15143.49</v>
      </c>
      <c r="X55">
        <f>IF(Source!BI297&lt;=1,I48+I49+I51+I52+I53-0, 0)</f>
        <v>770.27</v>
      </c>
      <c r="Y55">
        <f>IF(Source!BI297=2,I48+I49+I51+I52+I53-0, 0)</f>
        <v>0</v>
      </c>
      <c r="Z55">
        <f>IF(Source!BI297=3,I48+I49+I51+I52+I53-0, 0)</f>
        <v>0</v>
      </c>
      <c r="AA55">
        <f>IF(Source!BI297=4,I48+I49+I51+I52+I53,0)</f>
        <v>0</v>
      </c>
    </row>
    <row r="57" spans="1:28" ht="39.75" x14ac:dyDescent="0.2">
      <c r="A57" s="21">
        <v>4</v>
      </c>
      <c r="B57" s="21" t="s">
        <v>452</v>
      </c>
      <c r="C57" s="57" t="s">
        <v>44</v>
      </c>
      <c r="D57" s="22" t="str">
        <f>Source!H298</f>
        <v>1 комплект</v>
      </c>
      <c r="E57" s="20">
        <f>Source!I298</f>
        <v>22</v>
      </c>
      <c r="F57" s="24"/>
      <c r="G57" s="23"/>
      <c r="H57" s="20"/>
      <c r="I57" s="24"/>
      <c r="J57" s="20"/>
      <c r="K57" s="24"/>
      <c r="Q57">
        <f>ROUND((Source!DN298/100)*ROUND((ROUND((Source!AF298*Source!AV298*Source!I298),2)),2), 2)</f>
        <v>356.99</v>
      </c>
      <c r="R57">
        <f>Source!X298</f>
        <v>8439.33</v>
      </c>
      <c r="S57">
        <f>ROUND((Source!DO298/100)*ROUND((ROUND((Source!AF298*Source!AV298*Source!I298),2)),2), 2)</f>
        <v>250.52</v>
      </c>
      <c r="T57">
        <f>Source!Y298</f>
        <v>3680.98</v>
      </c>
      <c r="U57">
        <f>ROUND((175/100)*ROUND((ROUND((Source!AE298*Source!AV298*Source!I298),2)),2), 2)</f>
        <v>238.42</v>
      </c>
      <c r="V57">
        <f>ROUND((160/100)*ROUND(ROUND((ROUND((Source!AE298*Source!AV298*Source!I298),2)*Source!BS298),2), 2), 2)</f>
        <v>6249.6</v>
      </c>
    </row>
    <row r="58" spans="1:28" ht="14.25" x14ac:dyDescent="0.2">
      <c r="A58" s="21"/>
      <c r="B58" s="21"/>
      <c r="C58" s="57" t="s">
        <v>440</v>
      </c>
      <c r="D58" s="22"/>
      <c r="E58" s="20"/>
      <c r="F58" s="24">
        <f>Source!AO298</f>
        <v>43.65</v>
      </c>
      <c r="G58" s="23" t="str">
        <f>Source!DG298</f>
        <v>)*0,3</v>
      </c>
      <c r="H58" s="20">
        <f>Source!AV298</f>
        <v>1.087</v>
      </c>
      <c r="I58" s="24">
        <f>ROUND((ROUND((Source!AF298*Source!AV298*Source!I298),2)),2)</f>
        <v>313.14999999999998</v>
      </c>
      <c r="J58" s="20">
        <f>IF(Source!BA298&lt;&gt; 0, Source!BA298, 1)</f>
        <v>28.67</v>
      </c>
      <c r="K58" s="24">
        <f>Source!S298</f>
        <v>8978.01</v>
      </c>
      <c r="W58">
        <f>I58</f>
        <v>313.14999999999998</v>
      </c>
    </row>
    <row r="59" spans="1:28" ht="14.25" x14ac:dyDescent="0.2">
      <c r="A59" s="21"/>
      <c r="B59" s="21"/>
      <c r="C59" s="57" t="s">
        <v>441</v>
      </c>
      <c r="D59" s="22"/>
      <c r="E59" s="20"/>
      <c r="F59" s="24">
        <f>Source!AM298</f>
        <v>187.78</v>
      </c>
      <c r="G59" s="23" t="str">
        <f>Source!DE298</f>
        <v>)*0,3</v>
      </c>
      <c r="H59" s="20">
        <f>Source!AV298</f>
        <v>1.087</v>
      </c>
      <c r="I59" s="24">
        <f>(ROUND((ROUND((((Source!ET298*0.3))*Source!AV298*Source!I298),2)),2)+ROUND((ROUND(((Source!AE298-((Source!EU298*0.3)))*Source!AV298*Source!I298),2)),2))</f>
        <v>1347.17</v>
      </c>
      <c r="J59" s="20">
        <f>IF(Source!BB298&lt;&gt; 0, Source!BB298, 1)</f>
        <v>9.93</v>
      </c>
      <c r="K59" s="24">
        <f>Source!Q298</f>
        <v>13377.4</v>
      </c>
    </row>
    <row r="60" spans="1:28" ht="14.25" x14ac:dyDescent="0.2">
      <c r="A60" s="21"/>
      <c r="B60" s="21"/>
      <c r="C60" s="57" t="s">
        <v>442</v>
      </c>
      <c r="D60" s="22"/>
      <c r="E60" s="20"/>
      <c r="F60" s="24">
        <f>Source!AN298</f>
        <v>18.989999999999998</v>
      </c>
      <c r="G60" s="23" t="str">
        <f>Source!DF298</f>
        <v>)*0,3</v>
      </c>
      <c r="H60" s="20">
        <f>Source!AV298</f>
        <v>1.087</v>
      </c>
      <c r="I60" s="25">
        <f>ROUND((ROUND((Source!AE298*Source!AV298*Source!I298),2)),2)</f>
        <v>136.24</v>
      </c>
      <c r="J60" s="20">
        <f>IF(Source!BS298&lt;&gt; 0, Source!BS298, 1)</f>
        <v>28.67</v>
      </c>
      <c r="K60" s="25">
        <f>Source!R298</f>
        <v>3906</v>
      </c>
      <c r="W60">
        <f>I60</f>
        <v>136.24</v>
      </c>
    </row>
    <row r="61" spans="1:28" ht="14.25" x14ac:dyDescent="0.2">
      <c r="A61" s="21"/>
      <c r="B61" s="21"/>
      <c r="C61" s="57" t="s">
        <v>443</v>
      </c>
      <c r="D61" s="22" t="s">
        <v>444</v>
      </c>
      <c r="E61" s="20">
        <f>Source!DN298</f>
        <v>114</v>
      </c>
      <c r="F61" s="24"/>
      <c r="G61" s="23"/>
      <c r="H61" s="20"/>
      <c r="I61" s="24">
        <f>SUM(Q57:Q60)</f>
        <v>356.99</v>
      </c>
      <c r="J61" s="20">
        <f>Source!BZ298</f>
        <v>94</v>
      </c>
      <c r="K61" s="24">
        <f>SUM(R57:R60)</f>
        <v>8439.33</v>
      </c>
    </row>
    <row r="62" spans="1:28" ht="14.25" x14ac:dyDescent="0.2">
      <c r="A62" s="21"/>
      <c r="B62" s="21"/>
      <c r="C62" s="57" t="s">
        <v>445</v>
      </c>
      <c r="D62" s="22" t="s">
        <v>444</v>
      </c>
      <c r="E62" s="20">
        <f>Source!DO298</f>
        <v>80</v>
      </c>
      <c r="F62" s="24"/>
      <c r="G62" s="23"/>
      <c r="H62" s="20"/>
      <c r="I62" s="24">
        <f>SUM(S57:S61)</f>
        <v>250.52</v>
      </c>
      <c r="J62" s="20">
        <f>Source!CA298</f>
        <v>41</v>
      </c>
      <c r="K62" s="24">
        <f>SUM(T57:T61)</f>
        <v>3680.98</v>
      </c>
    </row>
    <row r="63" spans="1:28" ht="14.25" x14ac:dyDescent="0.2">
      <c r="A63" s="21"/>
      <c r="B63" s="21"/>
      <c r="C63" s="57" t="s">
        <v>446</v>
      </c>
      <c r="D63" s="22" t="s">
        <v>444</v>
      </c>
      <c r="E63" s="20">
        <f>175</f>
        <v>175</v>
      </c>
      <c r="F63" s="24"/>
      <c r="G63" s="23"/>
      <c r="H63" s="20"/>
      <c r="I63" s="24">
        <f>SUM(U57:U62)</f>
        <v>238.42</v>
      </c>
      <c r="J63" s="20">
        <f>160</f>
        <v>160</v>
      </c>
      <c r="K63" s="24">
        <f>SUM(V57:V62)</f>
        <v>6249.6</v>
      </c>
    </row>
    <row r="64" spans="1:28" ht="14.25" x14ac:dyDescent="0.2">
      <c r="A64" s="27"/>
      <c r="B64" s="27"/>
      <c r="C64" s="58" t="s">
        <v>447</v>
      </c>
      <c r="D64" s="28" t="s">
        <v>448</v>
      </c>
      <c r="E64" s="29">
        <f>Source!AQ298</f>
        <v>3.76</v>
      </c>
      <c r="F64" s="30"/>
      <c r="G64" s="31" t="str">
        <f>Source!DI298</f>
        <v>)*0,3</v>
      </c>
      <c r="H64" s="29">
        <f>Source!AV298</f>
        <v>1.087</v>
      </c>
      <c r="I64" s="30">
        <f>Source!U298</f>
        <v>26.974991999999997</v>
      </c>
      <c r="J64" s="29"/>
      <c r="K64" s="30"/>
      <c r="AB64" s="26">
        <f>I64</f>
        <v>26.974991999999997</v>
      </c>
    </row>
    <row r="65" spans="1:28" ht="15" x14ac:dyDescent="0.25">
      <c r="A65" s="32"/>
      <c r="B65" s="32"/>
      <c r="C65" s="59" t="s">
        <v>449</v>
      </c>
      <c r="D65" s="32"/>
      <c r="E65" s="32"/>
      <c r="F65" s="32"/>
      <c r="G65" s="32"/>
      <c r="H65" s="40">
        <f>I58+I59+I61+I62+I63</f>
        <v>2506.2500000000005</v>
      </c>
      <c r="I65" s="40"/>
      <c r="J65" s="40">
        <f>K58+K59+K61+K62+K63</f>
        <v>40725.32</v>
      </c>
      <c r="K65" s="40"/>
      <c r="O65" s="26">
        <f>I58+I59+I61+I62+I63</f>
        <v>2506.2500000000005</v>
      </c>
      <c r="P65" s="26">
        <f>K58+K59+K61+K62+K63</f>
        <v>40725.32</v>
      </c>
      <c r="X65">
        <f>IF(Source!BI298&lt;=1,I58+I59+I61+I62+I63-0, 0)</f>
        <v>2506.2500000000005</v>
      </c>
      <c r="Y65">
        <f>IF(Source!BI298=2,I58+I59+I61+I62+I63-0, 0)</f>
        <v>0</v>
      </c>
      <c r="Z65">
        <f>IF(Source!BI298=3,I58+I59+I61+I62+I63-0, 0)</f>
        <v>0</v>
      </c>
      <c r="AA65">
        <f>IF(Source!BI298=4,I58+I59+I61+I62+I63,0)</f>
        <v>0</v>
      </c>
    </row>
    <row r="67" spans="1:28" ht="39.75" x14ac:dyDescent="0.2">
      <c r="A67" s="21">
        <v>5</v>
      </c>
      <c r="B67" s="21" t="s">
        <v>453</v>
      </c>
      <c r="C67" s="57" t="s">
        <v>49</v>
      </c>
      <c r="D67" s="22" t="str">
        <f>Source!H299</f>
        <v>1 комплект</v>
      </c>
      <c r="E67" s="20">
        <f>Source!I299</f>
        <v>2</v>
      </c>
      <c r="F67" s="24"/>
      <c r="G67" s="23"/>
      <c r="H67" s="20"/>
      <c r="I67" s="24"/>
      <c r="J67" s="20"/>
      <c r="K67" s="24"/>
      <c r="Q67">
        <f>ROUND((Source!DN299/100)*ROUND((ROUND((Source!AF299*Source!AV299*Source!I299),2)),2), 2)</f>
        <v>64.06</v>
      </c>
      <c r="R67">
        <f>Source!X299</f>
        <v>1514.31</v>
      </c>
      <c r="S67">
        <f>ROUND((Source!DO299/100)*ROUND((ROUND((Source!AF299*Source!AV299*Source!I299),2)),2), 2)</f>
        <v>44.95</v>
      </c>
      <c r="T67">
        <f>Source!Y299</f>
        <v>660.5</v>
      </c>
      <c r="U67">
        <f>ROUND((175/100)*ROUND((ROUND((Source!AE299*Source!AV299*Source!I299),2)),2), 2)</f>
        <v>12.64</v>
      </c>
      <c r="V67">
        <f>ROUND((160/100)*ROUND(ROUND((ROUND((Source!AE299*Source!AV299*Source!I299),2)*Source!BS299),2), 2), 2)</f>
        <v>331.2</v>
      </c>
    </row>
    <row r="68" spans="1:28" ht="14.25" x14ac:dyDescent="0.2">
      <c r="A68" s="21"/>
      <c r="B68" s="21"/>
      <c r="C68" s="57" t="s">
        <v>440</v>
      </c>
      <c r="D68" s="22"/>
      <c r="E68" s="20"/>
      <c r="F68" s="24">
        <f>Source!AO299</f>
        <v>86.15</v>
      </c>
      <c r="G68" s="23" t="str">
        <f>Source!DG299</f>
        <v>)*0,3</v>
      </c>
      <c r="H68" s="20">
        <f>Source!AV299</f>
        <v>1.087</v>
      </c>
      <c r="I68" s="24">
        <f>ROUND((ROUND((Source!AF299*Source!AV299*Source!I299),2)),2)</f>
        <v>56.19</v>
      </c>
      <c r="J68" s="20">
        <f>IF(Source!BA299&lt;&gt; 0, Source!BA299, 1)</f>
        <v>28.67</v>
      </c>
      <c r="K68" s="24">
        <f>Source!S299</f>
        <v>1610.97</v>
      </c>
      <c r="W68">
        <f>I68</f>
        <v>56.19</v>
      </c>
    </row>
    <row r="69" spans="1:28" ht="14.25" x14ac:dyDescent="0.2">
      <c r="A69" s="21"/>
      <c r="B69" s="21"/>
      <c r="C69" s="57" t="s">
        <v>441</v>
      </c>
      <c r="D69" s="22"/>
      <c r="E69" s="20"/>
      <c r="F69" s="24">
        <f>Source!AM299</f>
        <v>146.99</v>
      </c>
      <c r="G69" s="23" t="str">
        <f>Source!DE299</f>
        <v>)*0,3</v>
      </c>
      <c r="H69" s="20">
        <f>Source!AV299</f>
        <v>1.087</v>
      </c>
      <c r="I69" s="24">
        <f>(ROUND((ROUND((((Source!ET299*0.3))*Source!AV299*Source!I299),2)),2)+ROUND((ROUND(((Source!AE299-((Source!EU299*0.3)))*Source!AV299*Source!I299),2)),2))</f>
        <v>95.87</v>
      </c>
      <c r="J69" s="20">
        <f>IF(Source!BB299&lt;&gt; 0, Source!BB299, 1)</f>
        <v>9.39</v>
      </c>
      <c r="K69" s="24">
        <f>Source!Q299</f>
        <v>900.22</v>
      </c>
    </row>
    <row r="70" spans="1:28" ht="14.25" x14ac:dyDescent="0.2">
      <c r="A70" s="21"/>
      <c r="B70" s="21"/>
      <c r="C70" s="57" t="s">
        <v>442</v>
      </c>
      <c r="D70" s="22"/>
      <c r="E70" s="20"/>
      <c r="F70" s="24">
        <f>Source!AN299</f>
        <v>11.07</v>
      </c>
      <c r="G70" s="23" t="str">
        <f>Source!DF299</f>
        <v>)*0,3</v>
      </c>
      <c r="H70" s="20">
        <f>Source!AV299</f>
        <v>1.087</v>
      </c>
      <c r="I70" s="25">
        <f>ROUND((ROUND((Source!AE299*Source!AV299*Source!I299),2)),2)</f>
        <v>7.22</v>
      </c>
      <c r="J70" s="20">
        <f>IF(Source!BS299&lt;&gt; 0, Source!BS299, 1)</f>
        <v>28.67</v>
      </c>
      <c r="K70" s="25">
        <f>Source!R299</f>
        <v>207</v>
      </c>
      <c r="W70">
        <f>I70</f>
        <v>7.22</v>
      </c>
    </row>
    <row r="71" spans="1:28" ht="14.25" x14ac:dyDescent="0.2">
      <c r="A71" s="21"/>
      <c r="B71" s="21"/>
      <c r="C71" s="57" t="s">
        <v>443</v>
      </c>
      <c r="D71" s="22" t="s">
        <v>444</v>
      </c>
      <c r="E71" s="20">
        <f>Source!DN299</f>
        <v>114</v>
      </c>
      <c r="F71" s="24"/>
      <c r="G71" s="23"/>
      <c r="H71" s="20"/>
      <c r="I71" s="24">
        <f>SUM(Q67:Q70)</f>
        <v>64.06</v>
      </c>
      <c r="J71" s="20">
        <f>Source!BZ299</f>
        <v>94</v>
      </c>
      <c r="K71" s="24">
        <f>SUM(R67:R70)</f>
        <v>1514.31</v>
      </c>
    </row>
    <row r="72" spans="1:28" ht="14.25" x14ac:dyDescent="0.2">
      <c r="A72" s="21"/>
      <c r="B72" s="21"/>
      <c r="C72" s="57" t="s">
        <v>445</v>
      </c>
      <c r="D72" s="22" t="s">
        <v>444</v>
      </c>
      <c r="E72" s="20">
        <f>Source!DO299</f>
        <v>80</v>
      </c>
      <c r="F72" s="24"/>
      <c r="G72" s="23"/>
      <c r="H72" s="20"/>
      <c r="I72" s="24">
        <f>SUM(S67:S71)</f>
        <v>44.95</v>
      </c>
      <c r="J72" s="20">
        <f>Source!CA299</f>
        <v>41</v>
      </c>
      <c r="K72" s="24">
        <f>SUM(T67:T71)</f>
        <v>660.5</v>
      </c>
    </row>
    <row r="73" spans="1:28" ht="14.25" x14ac:dyDescent="0.2">
      <c r="A73" s="21"/>
      <c r="B73" s="21"/>
      <c r="C73" s="57" t="s">
        <v>446</v>
      </c>
      <c r="D73" s="22" t="s">
        <v>444</v>
      </c>
      <c r="E73" s="20">
        <f>175</f>
        <v>175</v>
      </c>
      <c r="F73" s="24"/>
      <c r="G73" s="23"/>
      <c r="H73" s="20"/>
      <c r="I73" s="24">
        <f>SUM(U67:U72)</f>
        <v>12.64</v>
      </c>
      <c r="J73" s="20">
        <f>160</f>
        <v>160</v>
      </c>
      <c r="K73" s="24">
        <f>SUM(V67:V72)</f>
        <v>331.2</v>
      </c>
    </row>
    <row r="74" spans="1:28" ht="14.25" x14ac:dyDescent="0.2">
      <c r="A74" s="27"/>
      <c r="B74" s="27"/>
      <c r="C74" s="58" t="s">
        <v>447</v>
      </c>
      <c r="D74" s="28" t="s">
        <v>448</v>
      </c>
      <c r="E74" s="29">
        <f>Source!AQ299</f>
        <v>7.42</v>
      </c>
      <c r="F74" s="30"/>
      <c r="G74" s="31" t="str">
        <f>Source!DI299</f>
        <v>)*0,3</v>
      </c>
      <c r="H74" s="29">
        <f>Source!AV299</f>
        <v>1.087</v>
      </c>
      <c r="I74" s="30">
        <f>Source!U299</f>
        <v>4.8393239999999995</v>
      </c>
      <c r="J74" s="29"/>
      <c r="K74" s="30"/>
      <c r="AB74" s="26">
        <f>I74</f>
        <v>4.8393239999999995</v>
      </c>
    </row>
    <row r="75" spans="1:28" ht="15" x14ac:dyDescent="0.25">
      <c r="A75" s="32"/>
      <c r="B75" s="32"/>
      <c r="C75" s="59" t="s">
        <v>449</v>
      </c>
      <c r="D75" s="32"/>
      <c r="E75" s="32"/>
      <c r="F75" s="32"/>
      <c r="G75" s="32"/>
      <c r="H75" s="40">
        <f>I68+I69+I71+I72+I73</f>
        <v>273.70999999999998</v>
      </c>
      <c r="I75" s="40"/>
      <c r="J75" s="40">
        <f>K68+K69+K71+K72+K73</f>
        <v>5017.2</v>
      </c>
      <c r="K75" s="40"/>
      <c r="O75" s="26">
        <f>I68+I69+I71+I72+I73</f>
        <v>273.70999999999998</v>
      </c>
      <c r="P75" s="26">
        <f>K68+K69+K71+K72+K73</f>
        <v>5017.2</v>
      </c>
      <c r="X75">
        <f>IF(Source!BI299&lt;=1,I68+I69+I71+I72+I73-0, 0)</f>
        <v>273.70999999999998</v>
      </c>
      <c r="Y75">
        <f>IF(Source!BI299=2,I68+I69+I71+I72+I73-0, 0)</f>
        <v>0</v>
      </c>
      <c r="Z75">
        <f>IF(Source!BI299=3,I68+I69+I71+I72+I73-0, 0)</f>
        <v>0</v>
      </c>
      <c r="AA75">
        <f>IF(Source!BI299=4,I68+I69+I71+I72+I73,0)</f>
        <v>0</v>
      </c>
    </row>
    <row r="77" spans="1:28" ht="42.75" x14ac:dyDescent="0.2">
      <c r="A77" s="21">
        <v>6</v>
      </c>
      <c r="B77" s="21" t="s">
        <v>454</v>
      </c>
      <c r="C77" s="57" t="s">
        <v>53</v>
      </c>
      <c r="D77" s="22" t="str">
        <f>Source!H300</f>
        <v>1 Т</v>
      </c>
      <c r="E77" s="20">
        <f>Source!I300</f>
        <v>5.1999999999999998E-2</v>
      </c>
      <c r="F77" s="24"/>
      <c r="G77" s="23"/>
      <c r="H77" s="20"/>
      <c r="I77" s="24"/>
      <c r="J77" s="20"/>
      <c r="K77" s="24"/>
      <c r="Q77">
        <f>ROUND((Source!DN300/100)*ROUND((ROUND((Source!AF300*Source!AV300*Source!I300),2)),2), 2)</f>
        <v>20.88</v>
      </c>
      <c r="R77">
        <f>Source!X300</f>
        <v>414.93</v>
      </c>
      <c r="S77">
        <f>ROUND((Source!DO300/100)*ROUND((ROUND((Source!AF300*Source!AV300*Source!I300),2)),2), 2)</f>
        <v>12.27</v>
      </c>
      <c r="T77">
        <f>Source!Y300</f>
        <v>215.34</v>
      </c>
      <c r="U77">
        <f>ROUND((175/100)*ROUND((ROUND((Source!AE300*Source!AV300*Source!I300),2)),2), 2)</f>
        <v>3.01</v>
      </c>
      <c r="V77">
        <f>ROUND((160/100)*ROUND(ROUND((ROUND((Source!AE300*Source!AV300*Source!I300),2)*Source!BS300),2), 2), 2)</f>
        <v>78.900000000000006</v>
      </c>
    </row>
    <row r="78" spans="1:28" ht="14.25" x14ac:dyDescent="0.2">
      <c r="A78" s="21"/>
      <c r="B78" s="21"/>
      <c r="C78" s="57" t="s">
        <v>440</v>
      </c>
      <c r="D78" s="22"/>
      <c r="E78" s="20"/>
      <c r="F78" s="24">
        <f>Source!AO300</f>
        <v>1080.1099999999999</v>
      </c>
      <c r="G78" s="23" t="str">
        <f>Source!DG300</f>
        <v>)*0,3</v>
      </c>
      <c r="H78" s="20">
        <f>Source!AV300</f>
        <v>1.087</v>
      </c>
      <c r="I78" s="24">
        <f>ROUND((ROUND((Source!AF300*Source!AV300*Source!I300),2)),2)</f>
        <v>18.32</v>
      </c>
      <c r="J78" s="20">
        <f>IF(Source!BA300&lt;&gt; 0, Source!BA300, 1)</f>
        <v>28.67</v>
      </c>
      <c r="K78" s="24">
        <f>Source!S300</f>
        <v>525.23</v>
      </c>
      <c r="W78">
        <f>I78</f>
        <v>18.32</v>
      </c>
    </row>
    <row r="79" spans="1:28" ht="14.25" x14ac:dyDescent="0.2">
      <c r="A79" s="21"/>
      <c r="B79" s="21"/>
      <c r="C79" s="57" t="s">
        <v>441</v>
      </c>
      <c r="D79" s="22"/>
      <c r="E79" s="20"/>
      <c r="F79" s="24">
        <f>Source!AM300</f>
        <v>1191.97</v>
      </c>
      <c r="G79" s="23" t="str">
        <f>Source!DE300</f>
        <v>)*0,3</v>
      </c>
      <c r="H79" s="20">
        <f>Source!AV300</f>
        <v>1.087</v>
      </c>
      <c r="I79" s="24">
        <f>(ROUND((ROUND((((Source!ET300*0.3))*Source!AV300*Source!I300),2)),2)+ROUND((ROUND(((Source!AE300-((Source!EU300*0.3)))*Source!AV300*Source!I300),2)),2))</f>
        <v>20.21</v>
      </c>
      <c r="J79" s="20">
        <f>IF(Source!BB300&lt;&gt; 0, Source!BB300, 1)</f>
        <v>9.2799999999999994</v>
      </c>
      <c r="K79" s="24">
        <f>Source!Q300</f>
        <v>187.55</v>
      </c>
    </row>
    <row r="80" spans="1:28" ht="14.25" x14ac:dyDescent="0.2">
      <c r="A80" s="21"/>
      <c r="B80" s="21"/>
      <c r="C80" s="57" t="s">
        <v>442</v>
      </c>
      <c r="D80" s="22"/>
      <c r="E80" s="20"/>
      <c r="F80" s="24">
        <f>Source!AN300</f>
        <v>101.46</v>
      </c>
      <c r="G80" s="23" t="str">
        <f>Source!DF300</f>
        <v>)*0,3</v>
      </c>
      <c r="H80" s="20">
        <f>Source!AV300</f>
        <v>1.087</v>
      </c>
      <c r="I80" s="25">
        <f>ROUND((ROUND((Source!AE300*Source!AV300*Source!I300),2)),2)</f>
        <v>1.72</v>
      </c>
      <c r="J80" s="20">
        <f>IF(Source!BS300&lt;&gt; 0, Source!BS300, 1)</f>
        <v>28.67</v>
      </c>
      <c r="K80" s="25">
        <f>Source!R300</f>
        <v>49.31</v>
      </c>
      <c r="W80">
        <f>I80</f>
        <v>1.72</v>
      </c>
    </row>
    <row r="81" spans="1:28" ht="14.25" x14ac:dyDescent="0.2">
      <c r="A81" s="21"/>
      <c r="B81" s="21"/>
      <c r="C81" s="57" t="s">
        <v>443</v>
      </c>
      <c r="D81" s="22" t="s">
        <v>444</v>
      </c>
      <c r="E81" s="20">
        <f>Source!DN300</f>
        <v>114</v>
      </c>
      <c r="F81" s="24"/>
      <c r="G81" s="23"/>
      <c r="H81" s="20"/>
      <c r="I81" s="24">
        <f>SUM(Q77:Q80)</f>
        <v>20.88</v>
      </c>
      <c r="J81" s="20">
        <f>Source!BZ300</f>
        <v>79</v>
      </c>
      <c r="K81" s="24">
        <f>SUM(R77:R80)</f>
        <v>414.93</v>
      </c>
    </row>
    <row r="82" spans="1:28" ht="14.25" x14ac:dyDescent="0.2">
      <c r="A82" s="21"/>
      <c r="B82" s="21"/>
      <c r="C82" s="57" t="s">
        <v>445</v>
      </c>
      <c r="D82" s="22" t="s">
        <v>444</v>
      </c>
      <c r="E82" s="20">
        <f>Source!DO300</f>
        <v>67</v>
      </c>
      <c r="F82" s="24"/>
      <c r="G82" s="23"/>
      <c r="H82" s="20"/>
      <c r="I82" s="24">
        <f>SUM(S77:S81)</f>
        <v>12.27</v>
      </c>
      <c r="J82" s="20">
        <f>Source!CA300</f>
        <v>41</v>
      </c>
      <c r="K82" s="24">
        <f>SUM(T77:T81)</f>
        <v>215.34</v>
      </c>
    </row>
    <row r="83" spans="1:28" ht="14.25" x14ac:dyDescent="0.2">
      <c r="A83" s="21"/>
      <c r="B83" s="21"/>
      <c r="C83" s="57" t="s">
        <v>446</v>
      </c>
      <c r="D83" s="22" t="s">
        <v>444</v>
      </c>
      <c r="E83" s="20">
        <f>175</f>
        <v>175</v>
      </c>
      <c r="F83" s="24"/>
      <c r="G83" s="23"/>
      <c r="H83" s="20"/>
      <c r="I83" s="24">
        <f>SUM(U77:U82)</f>
        <v>3.01</v>
      </c>
      <c r="J83" s="20">
        <f>160</f>
        <v>160</v>
      </c>
      <c r="K83" s="24">
        <f>SUM(V77:V82)</f>
        <v>78.900000000000006</v>
      </c>
    </row>
    <row r="84" spans="1:28" ht="14.25" x14ac:dyDescent="0.2">
      <c r="A84" s="27"/>
      <c r="B84" s="27"/>
      <c r="C84" s="58" t="s">
        <v>447</v>
      </c>
      <c r="D84" s="28" t="s">
        <v>448</v>
      </c>
      <c r="E84" s="29">
        <f>Source!AQ300</f>
        <v>87.6</v>
      </c>
      <c r="F84" s="30"/>
      <c r="G84" s="31" t="str">
        <f>Source!DI300</f>
        <v>)*0,3</v>
      </c>
      <c r="H84" s="29">
        <f>Source!AV300</f>
        <v>1.087</v>
      </c>
      <c r="I84" s="30">
        <f>Source!U300</f>
        <v>1.4854507199999998</v>
      </c>
      <c r="J84" s="29"/>
      <c r="K84" s="30"/>
      <c r="AB84" s="26">
        <f>I84</f>
        <v>1.4854507199999998</v>
      </c>
    </row>
    <row r="85" spans="1:28" ht="15" x14ac:dyDescent="0.25">
      <c r="A85" s="32"/>
      <c r="B85" s="32"/>
      <c r="C85" s="59" t="s">
        <v>449</v>
      </c>
      <c r="D85" s="32"/>
      <c r="E85" s="32"/>
      <c r="F85" s="32"/>
      <c r="G85" s="32"/>
      <c r="H85" s="40">
        <f>I78+I79+I81+I82+I83</f>
        <v>74.69</v>
      </c>
      <c r="I85" s="40"/>
      <c r="J85" s="40">
        <f>K78+K79+K81+K82+K83</f>
        <v>1421.95</v>
      </c>
      <c r="K85" s="40"/>
      <c r="O85" s="26">
        <f>I78+I79+I81+I82+I83</f>
        <v>74.69</v>
      </c>
      <c r="P85" s="26">
        <f>K78+K79+K81+K82+K83</f>
        <v>1421.95</v>
      </c>
      <c r="X85">
        <f>IF(Source!BI300&lt;=1,I78+I79+I81+I82+I83-0, 0)</f>
        <v>0</v>
      </c>
      <c r="Y85">
        <f>IF(Source!BI300=2,I78+I79+I81+I82+I83-0, 0)</f>
        <v>74.69</v>
      </c>
      <c r="Z85">
        <f>IF(Source!BI300=3,I78+I79+I81+I82+I83-0, 0)</f>
        <v>0</v>
      </c>
      <c r="AA85">
        <f>IF(Source!BI300=4,I78+I79+I81+I82+I83,0)</f>
        <v>0</v>
      </c>
    </row>
    <row r="87" spans="1:28" ht="39.75" x14ac:dyDescent="0.2">
      <c r="A87" s="21">
        <v>7</v>
      </c>
      <c r="B87" s="21" t="s">
        <v>455</v>
      </c>
      <c r="C87" s="57" t="s">
        <v>61</v>
      </c>
      <c r="D87" s="22" t="str">
        <f>Source!H301</f>
        <v>1  ШТ.</v>
      </c>
      <c r="E87" s="20">
        <f>Source!I301</f>
        <v>4</v>
      </c>
      <c r="F87" s="24"/>
      <c r="G87" s="23"/>
      <c r="H87" s="20"/>
      <c r="I87" s="24"/>
      <c r="J87" s="20"/>
      <c r="K87" s="24"/>
      <c r="Q87">
        <f>ROUND((Source!DN301/100)*ROUND((ROUND((Source!AF301*Source!AV301*Source!I301),2)),2), 2)</f>
        <v>55.95</v>
      </c>
      <c r="R87">
        <f>Source!X301</f>
        <v>1111.6199999999999</v>
      </c>
      <c r="S87">
        <f>ROUND((Source!DO301/100)*ROUND((ROUND((Source!AF301*Source!AV301*Source!I301),2)),2), 2)</f>
        <v>32.880000000000003</v>
      </c>
      <c r="T87">
        <f>Source!Y301</f>
        <v>576.91999999999996</v>
      </c>
      <c r="U87">
        <f>ROUND((175/100)*ROUND((ROUND((Source!AE301*Source!AV301*Source!I301),2)),2), 2)</f>
        <v>68.22</v>
      </c>
      <c r="V87">
        <f>ROUND((160/100)*ROUND(ROUND((ROUND((Source!AE301*Source!AV301*Source!I301),2)*Source!BS301),2), 2), 2)</f>
        <v>1788.1</v>
      </c>
    </row>
    <row r="88" spans="1:28" ht="14.25" x14ac:dyDescent="0.2">
      <c r="A88" s="21"/>
      <c r="B88" s="21"/>
      <c r="C88" s="57" t="s">
        <v>440</v>
      </c>
      <c r="D88" s="22"/>
      <c r="E88" s="20"/>
      <c r="F88" s="24">
        <f>Source!AO301</f>
        <v>37.630000000000003</v>
      </c>
      <c r="G88" s="23" t="str">
        <f>Source!DG301</f>
        <v>)*0,3</v>
      </c>
      <c r="H88" s="20">
        <f>Source!AV301</f>
        <v>1.087</v>
      </c>
      <c r="I88" s="24">
        <f>ROUND((ROUND((Source!AF301*Source!AV301*Source!I301),2)),2)</f>
        <v>49.08</v>
      </c>
      <c r="J88" s="20">
        <f>IF(Source!BA301&lt;&gt; 0, Source!BA301, 1)</f>
        <v>28.67</v>
      </c>
      <c r="K88" s="24">
        <f>Source!S301</f>
        <v>1407.12</v>
      </c>
      <c r="W88">
        <f>I88</f>
        <v>49.08</v>
      </c>
    </row>
    <row r="89" spans="1:28" ht="14.25" x14ac:dyDescent="0.2">
      <c r="A89" s="21"/>
      <c r="B89" s="21"/>
      <c r="C89" s="57" t="s">
        <v>441</v>
      </c>
      <c r="D89" s="22"/>
      <c r="E89" s="20"/>
      <c r="F89" s="24">
        <f>Source!AM301</f>
        <v>150.65</v>
      </c>
      <c r="G89" s="23" t="str">
        <f>Source!DE301</f>
        <v>)*0,3</v>
      </c>
      <c r="H89" s="20">
        <f>Source!AV301</f>
        <v>1.087</v>
      </c>
      <c r="I89" s="24">
        <f>(ROUND((ROUND((((Source!ET301*0.3))*Source!AV301*Source!I301),2)),2)+ROUND((ROUND(((Source!AE301-((Source!EU301*0.3)))*Source!AV301*Source!I301),2)),2))</f>
        <v>196.51</v>
      </c>
      <c r="J89" s="20">
        <f>IF(Source!BB301&lt;&gt; 0, Source!BB301, 1)</f>
        <v>11.68</v>
      </c>
      <c r="K89" s="24">
        <f>Source!Q301</f>
        <v>2295.2399999999998</v>
      </c>
    </row>
    <row r="90" spans="1:28" ht="14.25" x14ac:dyDescent="0.2">
      <c r="A90" s="21"/>
      <c r="B90" s="21"/>
      <c r="C90" s="57" t="s">
        <v>442</v>
      </c>
      <c r="D90" s="22"/>
      <c r="E90" s="20"/>
      <c r="F90" s="24">
        <f>Source!AN301</f>
        <v>29.88</v>
      </c>
      <c r="G90" s="23" t="str">
        <f>Source!DF301</f>
        <v>)*0,3</v>
      </c>
      <c r="H90" s="20">
        <f>Source!AV301</f>
        <v>1.087</v>
      </c>
      <c r="I90" s="25">
        <f>ROUND((ROUND((Source!AE301*Source!AV301*Source!I301),2)),2)</f>
        <v>38.979999999999997</v>
      </c>
      <c r="J90" s="20">
        <f>IF(Source!BS301&lt;&gt; 0, Source!BS301, 1)</f>
        <v>28.67</v>
      </c>
      <c r="K90" s="25">
        <f>Source!R301</f>
        <v>1117.56</v>
      </c>
      <c r="W90">
        <f>I90</f>
        <v>38.979999999999997</v>
      </c>
    </row>
    <row r="91" spans="1:28" ht="14.25" x14ac:dyDescent="0.2">
      <c r="A91" s="21"/>
      <c r="B91" s="21"/>
      <c r="C91" s="57" t="s">
        <v>443</v>
      </c>
      <c r="D91" s="22" t="s">
        <v>444</v>
      </c>
      <c r="E91" s="20">
        <f>Source!DN301</f>
        <v>114</v>
      </c>
      <c r="F91" s="24"/>
      <c r="G91" s="23"/>
      <c r="H91" s="20"/>
      <c r="I91" s="24">
        <f>SUM(Q87:Q90)</f>
        <v>55.95</v>
      </c>
      <c r="J91" s="20">
        <f>Source!BZ301</f>
        <v>79</v>
      </c>
      <c r="K91" s="24">
        <f>SUM(R87:R90)</f>
        <v>1111.6199999999999</v>
      </c>
    </row>
    <row r="92" spans="1:28" ht="14.25" x14ac:dyDescent="0.2">
      <c r="A92" s="21"/>
      <c r="B92" s="21"/>
      <c r="C92" s="57" t="s">
        <v>445</v>
      </c>
      <c r="D92" s="22" t="s">
        <v>444</v>
      </c>
      <c r="E92" s="20">
        <f>Source!DO301</f>
        <v>67</v>
      </c>
      <c r="F92" s="24"/>
      <c r="G92" s="23"/>
      <c r="H92" s="20"/>
      <c r="I92" s="24">
        <f>SUM(S87:S91)</f>
        <v>32.880000000000003</v>
      </c>
      <c r="J92" s="20">
        <f>Source!CA301</f>
        <v>41</v>
      </c>
      <c r="K92" s="24">
        <f>SUM(T87:T91)</f>
        <v>576.91999999999996</v>
      </c>
    </row>
    <row r="93" spans="1:28" ht="14.25" x14ac:dyDescent="0.2">
      <c r="A93" s="21"/>
      <c r="B93" s="21"/>
      <c r="C93" s="57" t="s">
        <v>446</v>
      </c>
      <c r="D93" s="22" t="s">
        <v>444</v>
      </c>
      <c r="E93" s="20">
        <f>175</f>
        <v>175</v>
      </c>
      <c r="F93" s="24"/>
      <c r="G93" s="23"/>
      <c r="H93" s="20"/>
      <c r="I93" s="24">
        <f>SUM(U87:U92)</f>
        <v>68.22</v>
      </c>
      <c r="J93" s="20">
        <f>160</f>
        <v>160</v>
      </c>
      <c r="K93" s="24">
        <f>SUM(V87:V92)</f>
        <v>1788.1</v>
      </c>
    </row>
    <row r="94" spans="1:28" ht="14.25" x14ac:dyDescent="0.2">
      <c r="A94" s="27"/>
      <c r="B94" s="27"/>
      <c r="C94" s="58" t="s">
        <v>447</v>
      </c>
      <c r="D94" s="28" t="s">
        <v>448</v>
      </c>
      <c r="E94" s="29">
        <f>Source!AQ301</f>
        <v>2.94</v>
      </c>
      <c r="F94" s="30"/>
      <c r="G94" s="31" t="str">
        <f>Source!DI301</f>
        <v>)*0,3</v>
      </c>
      <c r="H94" s="29">
        <f>Source!AV301</f>
        <v>1.087</v>
      </c>
      <c r="I94" s="30">
        <f>Source!U301</f>
        <v>3.8349359999999999</v>
      </c>
      <c r="J94" s="29"/>
      <c r="K94" s="30"/>
      <c r="AB94" s="26">
        <f>I94</f>
        <v>3.8349359999999999</v>
      </c>
    </row>
    <row r="95" spans="1:28" ht="15" x14ac:dyDescent="0.25">
      <c r="A95" s="32"/>
      <c r="B95" s="32"/>
      <c r="C95" s="59" t="s">
        <v>449</v>
      </c>
      <c r="D95" s="32"/>
      <c r="E95" s="32"/>
      <c r="F95" s="32"/>
      <c r="G95" s="32"/>
      <c r="H95" s="40">
        <f>I88+I89+I91+I92+I93</f>
        <v>402.64</v>
      </c>
      <c r="I95" s="40"/>
      <c r="J95" s="40">
        <f>K88+K89+K91+K92+K93</f>
        <v>7179</v>
      </c>
      <c r="K95" s="40"/>
      <c r="O95" s="26">
        <f>I88+I89+I91+I92+I93</f>
        <v>402.64</v>
      </c>
      <c r="P95" s="26">
        <f>K88+K89+K91+K92+K93</f>
        <v>7179</v>
      </c>
      <c r="X95">
        <f>IF(Source!BI301&lt;=1,I88+I89+I91+I92+I93-0, 0)</f>
        <v>0</v>
      </c>
      <c r="Y95">
        <f>IF(Source!BI301=2,I88+I89+I91+I92+I93-0, 0)</f>
        <v>402.64</v>
      </c>
      <c r="Z95">
        <f>IF(Source!BI301=3,I88+I89+I91+I92+I93-0, 0)</f>
        <v>0</v>
      </c>
      <c r="AA95">
        <f>IF(Source!BI301=4,I88+I89+I91+I92+I93,0)</f>
        <v>0</v>
      </c>
    </row>
    <row r="97" spans="1:28" ht="39.75" x14ac:dyDescent="0.2">
      <c r="A97" s="21">
        <v>9</v>
      </c>
      <c r="B97" s="21" t="s">
        <v>456</v>
      </c>
      <c r="C97" s="57" t="s">
        <v>74</v>
      </c>
      <c r="D97" s="22" t="str">
        <f>Source!H303</f>
        <v>1  ШТ.</v>
      </c>
      <c r="E97" s="20">
        <f>Source!I303</f>
        <v>97</v>
      </c>
      <c r="F97" s="24"/>
      <c r="G97" s="23"/>
      <c r="H97" s="20"/>
      <c r="I97" s="24"/>
      <c r="J97" s="20"/>
      <c r="K97" s="24"/>
      <c r="Q97">
        <f>ROUND((Source!DN303/100)*ROUND((ROUND((Source!AF303*Source!AV303*Source!I303),2)),2), 2)</f>
        <v>175.4</v>
      </c>
      <c r="R97">
        <f>Source!X303</f>
        <v>3484.82</v>
      </c>
      <c r="S97">
        <f>ROUND((Source!DO303/100)*ROUND((ROUND((Source!AF303*Source!AV303*Source!I303),2)),2), 2)</f>
        <v>103.09</v>
      </c>
      <c r="T97">
        <f>Source!Y303</f>
        <v>1808.58</v>
      </c>
      <c r="U97">
        <f>ROUND((175/100)*ROUND((ROUND((Source!AE303*Source!AV303*Source!I303),2)),2), 2)</f>
        <v>6.93</v>
      </c>
      <c r="V97">
        <f>ROUND((160/100)*ROUND(ROUND((ROUND((Source!AE303*Source!AV303*Source!I303),2)*Source!BS303),2), 2), 2)</f>
        <v>181.65</v>
      </c>
    </row>
    <row r="98" spans="1:28" ht="14.25" x14ac:dyDescent="0.2">
      <c r="A98" s="21"/>
      <c r="B98" s="21"/>
      <c r="C98" s="57" t="s">
        <v>440</v>
      </c>
      <c r="D98" s="22"/>
      <c r="E98" s="20"/>
      <c r="F98" s="24">
        <f>Source!AO303</f>
        <v>5.05</v>
      </c>
      <c r="G98" s="23" t="str">
        <f>Source!DG303</f>
        <v>)*0,3</v>
      </c>
      <c r="H98" s="20">
        <f>Source!AV303</f>
        <v>1.0469999999999999</v>
      </c>
      <c r="I98" s="24">
        <f>ROUND((ROUND((Source!AF303*Source!AV303*Source!I303),2)),2)</f>
        <v>153.86000000000001</v>
      </c>
      <c r="J98" s="20">
        <f>IF(Source!BA303&lt;&gt; 0, Source!BA303, 1)</f>
        <v>28.67</v>
      </c>
      <c r="K98" s="24">
        <f>Source!S303</f>
        <v>4411.17</v>
      </c>
      <c r="W98">
        <f>I98</f>
        <v>153.86000000000001</v>
      </c>
    </row>
    <row r="99" spans="1:28" ht="14.25" x14ac:dyDescent="0.2">
      <c r="A99" s="21"/>
      <c r="B99" s="21"/>
      <c r="C99" s="57" t="s">
        <v>441</v>
      </c>
      <c r="D99" s="22"/>
      <c r="E99" s="20"/>
      <c r="F99" s="24">
        <f>Source!AM303</f>
        <v>0.67</v>
      </c>
      <c r="G99" s="23" t="str">
        <f>Source!DE303</f>
        <v>)*0,3</v>
      </c>
      <c r="H99" s="20">
        <f>Source!AV303</f>
        <v>1.0469999999999999</v>
      </c>
      <c r="I99" s="24">
        <f>(ROUND((ROUND((((Source!ET303*0.3))*Source!AV303*Source!I303),2)),2)+ROUND((ROUND(((Source!AE303-((Source!EU303*0.3)))*Source!AV303*Source!I303),2)),2))</f>
        <v>20.41</v>
      </c>
      <c r="J99" s="20">
        <f>IF(Source!BB303&lt;&gt; 0, Source!BB303, 1)</f>
        <v>11.6</v>
      </c>
      <c r="K99" s="24">
        <f>Source!Q303</f>
        <v>236.76</v>
      </c>
    </row>
    <row r="100" spans="1:28" ht="14.25" x14ac:dyDescent="0.2">
      <c r="A100" s="21"/>
      <c r="B100" s="21"/>
      <c r="C100" s="57" t="s">
        <v>442</v>
      </c>
      <c r="D100" s="22"/>
      <c r="E100" s="20"/>
      <c r="F100" s="24">
        <f>Source!AN303</f>
        <v>0.13</v>
      </c>
      <c r="G100" s="23" t="str">
        <f>Source!DF303</f>
        <v>)*0,3</v>
      </c>
      <c r="H100" s="20">
        <f>Source!AV303</f>
        <v>1.0469999999999999</v>
      </c>
      <c r="I100" s="25">
        <f>ROUND((ROUND((Source!AE303*Source!AV303*Source!I303),2)),2)</f>
        <v>3.96</v>
      </c>
      <c r="J100" s="20">
        <f>IF(Source!BS303&lt;&gt; 0, Source!BS303, 1)</f>
        <v>28.67</v>
      </c>
      <c r="K100" s="25">
        <f>Source!R303</f>
        <v>113.53</v>
      </c>
      <c r="W100">
        <f>I100</f>
        <v>3.96</v>
      </c>
    </row>
    <row r="101" spans="1:28" ht="14.25" x14ac:dyDescent="0.2">
      <c r="A101" s="21"/>
      <c r="B101" s="21"/>
      <c r="C101" s="57" t="s">
        <v>443</v>
      </c>
      <c r="D101" s="22" t="s">
        <v>444</v>
      </c>
      <c r="E101" s="20">
        <f>Source!DN303</f>
        <v>114</v>
      </c>
      <c r="F101" s="24"/>
      <c r="G101" s="23"/>
      <c r="H101" s="20"/>
      <c r="I101" s="24">
        <f>SUM(Q97:Q100)</f>
        <v>175.4</v>
      </c>
      <c r="J101" s="20">
        <f>Source!BZ303</f>
        <v>79</v>
      </c>
      <c r="K101" s="24">
        <f>SUM(R97:R100)</f>
        <v>3484.82</v>
      </c>
    </row>
    <row r="102" spans="1:28" ht="14.25" x14ac:dyDescent="0.2">
      <c r="A102" s="21"/>
      <c r="B102" s="21"/>
      <c r="C102" s="57" t="s">
        <v>445</v>
      </c>
      <c r="D102" s="22" t="s">
        <v>444</v>
      </c>
      <c r="E102" s="20">
        <f>Source!DO303</f>
        <v>67</v>
      </c>
      <c r="F102" s="24"/>
      <c r="G102" s="23"/>
      <c r="H102" s="20"/>
      <c r="I102" s="24">
        <f>SUM(S97:S101)</f>
        <v>103.09</v>
      </c>
      <c r="J102" s="20">
        <f>Source!CA303</f>
        <v>41</v>
      </c>
      <c r="K102" s="24">
        <f>SUM(T97:T101)</f>
        <v>1808.58</v>
      </c>
    </row>
    <row r="103" spans="1:28" ht="14.25" x14ac:dyDescent="0.2">
      <c r="A103" s="21"/>
      <c r="B103" s="21"/>
      <c r="C103" s="57" t="s">
        <v>446</v>
      </c>
      <c r="D103" s="22" t="s">
        <v>444</v>
      </c>
      <c r="E103" s="20">
        <f>175</f>
        <v>175</v>
      </c>
      <c r="F103" s="24"/>
      <c r="G103" s="23"/>
      <c r="H103" s="20"/>
      <c r="I103" s="24">
        <f>SUM(U97:U102)</f>
        <v>6.93</v>
      </c>
      <c r="J103" s="20">
        <f>160</f>
        <v>160</v>
      </c>
      <c r="K103" s="24">
        <f>SUM(V97:V102)</f>
        <v>181.65</v>
      </c>
    </row>
    <row r="104" spans="1:28" ht="14.25" x14ac:dyDescent="0.2">
      <c r="A104" s="27"/>
      <c r="B104" s="27"/>
      <c r="C104" s="58" t="s">
        <v>447</v>
      </c>
      <c r="D104" s="28" t="s">
        <v>448</v>
      </c>
      <c r="E104" s="29">
        <f>Source!AQ303</f>
        <v>0.4</v>
      </c>
      <c r="F104" s="30"/>
      <c r="G104" s="31" t="str">
        <f>Source!DI303</f>
        <v>)*0,3</v>
      </c>
      <c r="H104" s="29">
        <f>Source!AV303</f>
        <v>1.0469999999999999</v>
      </c>
      <c r="I104" s="30">
        <f>Source!U303</f>
        <v>12.187079999999998</v>
      </c>
      <c r="J104" s="29"/>
      <c r="K104" s="30"/>
      <c r="AB104" s="26">
        <f>I104</f>
        <v>12.187079999999998</v>
      </c>
    </row>
    <row r="105" spans="1:28" ht="15" x14ac:dyDescent="0.25">
      <c r="A105" s="32"/>
      <c r="B105" s="32"/>
      <c r="C105" s="59" t="s">
        <v>449</v>
      </c>
      <c r="D105" s="32"/>
      <c r="E105" s="32"/>
      <c r="F105" s="32"/>
      <c r="G105" s="32"/>
      <c r="H105" s="40">
        <f>I98+I99+I101+I102+I103</f>
        <v>459.69</v>
      </c>
      <c r="I105" s="40"/>
      <c r="J105" s="40">
        <f>K98+K99+K101+K102+K103</f>
        <v>10122.98</v>
      </c>
      <c r="K105" s="40"/>
      <c r="O105" s="26">
        <f>I98+I99+I101+I102+I103</f>
        <v>459.69</v>
      </c>
      <c r="P105" s="26">
        <f>K98+K99+K101+K102+K103</f>
        <v>10122.98</v>
      </c>
      <c r="X105">
        <f>IF(Source!BI303&lt;=1,I98+I99+I101+I102+I103-0, 0)</f>
        <v>0</v>
      </c>
      <c r="Y105">
        <f>IF(Source!BI303=2,I98+I99+I101+I102+I103-0, 0)</f>
        <v>459.69</v>
      </c>
      <c r="Z105">
        <f>IF(Source!BI303=3,I98+I99+I101+I102+I103-0, 0)</f>
        <v>0</v>
      </c>
      <c r="AA105">
        <f>IF(Source!BI303=4,I98+I99+I101+I102+I103,0)</f>
        <v>0</v>
      </c>
    </row>
    <row r="107" spans="1:28" ht="39.75" x14ac:dyDescent="0.2">
      <c r="A107" s="21">
        <v>10</v>
      </c>
      <c r="B107" s="21" t="s">
        <v>457</v>
      </c>
      <c r="C107" s="57" t="s">
        <v>80</v>
      </c>
      <c r="D107" s="22" t="str">
        <f>Source!H304</f>
        <v>1  ШТ.</v>
      </c>
      <c r="E107" s="20">
        <f>Source!I304</f>
        <v>1</v>
      </c>
      <c r="F107" s="24"/>
      <c r="G107" s="23"/>
      <c r="H107" s="20"/>
      <c r="I107" s="24"/>
      <c r="J107" s="20"/>
      <c r="K107" s="24"/>
      <c r="Q107">
        <f>ROUND((Source!DN304/100)*ROUND((ROUND((Source!AF304*Source!AV304*Source!I304),2)),2), 2)</f>
        <v>20</v>
      </c>
      <c r="R107">
        <f>Source!X304</f>
        <v>397.27</v>
      </c>
      <c r="S107">
        <f>ROUND((Source!DO304/100)*ROUND((ROUND((Source!AF304*Source!AV304*Source!I304),2)),2), 2)</f>
        <v>11.75</v>
      </c>
      <c r="T107">
        <f>Source!Y304</f>
        <v>206.18</v>
      </c>
      <c r="U107">
        <f>ROUND((175/100)*ROUND((ROUND((Source!AE304*Source!AV304*Source!I304),2)),2), 2)</f>
        <v>0.02</v>
      </c>
      <c r="V107">
        <f>ROUND((160/100)*ROUND(ROUND((ROUND((Source!AE304*Source!AV304*Source!I304),2)*Source!BS304),2), 2), 2)</f>
        <v>0.46</v>
      </c>
    </row>
    <row r="108" spans="1:28" ht="14.25" x14ac:dyDescent="0.2">
      <c r="A108" s="21"/>
      <c r="B108" s="21"/>
      <c r="C108" s="57" t="s">
        <v>440</v>
      </c>
      <c r="D108" s="22"/>
      <c r="E108" s="20"/>
      <c r="F108" s="24">
        <f>Source!AO304</f>
        <v>54.8</v>
      </c>
      <c r="G108" s="23" t="str">
        <f>Source!DG304</f>
        <v>)*0,3</v>
      </c>
      <c r="H108" s="20">
        <f>Source!AV304</f>
        <v>1.0669999999999999</v>
      </c>
      <c r="I108" s="24">
        <f>ROUND((ROUND((Source!AF304*Source!AV304*Source!I304),2)),2)</f>
        <v>17.54</v>
      </c>
      <c r="J108" s="20">
        <f>IF(Source!BA304&lt;&gt; 0, Source!BA304, 1)</f>
        <v>28.67</v>
      </c>
      <c r="K108" s="24">
        <f>Source!S304</f>
        <v>502.87</v>
      </c>
      <c r="W108">
        <f>I108</f>
        <v>17.54</v>
      </c>
    </row>
    <row r="109" spans="1:28" ht="14.25" x14ac:dyDescent="0.2">
      <c r="A109" s="21"/>
      <c r="B109" s="21"/>
      <c r="C109" s="57" t="s">
        <v>441</v>
      </c>
      <c r="D109" s="22"/>
      <c r="E109" s="20"/>
      <c r="F109" s="24">
        <f>Source!AM304</f>
        <v>0.11</v>
      </c>
      <c r="G109" s="23" t="str">
        <f>Source!DE304</f>
        <v>)*0,3</v>
      </c>
      <c r="H109" s="20">
        <f>Source!AV304</f>
        <v>1.0669999999999999</v>
      </c>
      <c r="I109" s="24">
        <f>(ROUND((ROUND((((Source!ET304*0.3))*Source!AV304*Source!I304),2)),2)+ROUND((ROUND(((Source!AE304-((Source!EU304*0.3)))*Source!AV304*Source!I304),2)),2))</f>
        <v>0.04</v>
      </c>
      <c r="J109" s="20">
        <f>IF(Source!BB304&lt;&gt; 0, Source!BB304, 1)</f>
        <v>13.27</v>
      </c>
      <c r="K109" s="24">
        <f>Source!Q304</f>
        <v>0.53</v>
      </c>
    </row>
    <row r="110" spans="1:28" ht="14.25" x14ac:dyDescent="0.2">
      <c r="A110" s="21"/>
      <c r="B110" s="21"/>
      <c r="C110" s="57" t="s">
        <v>442</v>
      </c>
      <c r="D110" s="22"/>
      <c r="E110" s="20"/>
      <c r="F110" s="24">
        <f>Source!AN304</f>
        <v>0.03</v>
      </c>
      <c r="G110" s="23" t="str">
        <f>Source!DF304</f>
        <v>)*0,3</v>
      </c>
      <c r="H110" s="20">
        <f>Source!AV304</f>
        <v>1.0669999999999999</v>
      </c>
      <c r="I110" s="25">
        <f>ROUND((ROUND((Source!AE304*Source!AV304*Source!I304),2)),2)</f>
        <v>0.01</v>
      </c>
      <c r="J110" s="20">
        <f>IF(Source!BS304&lt;&gt; 0, Source!BS304, 1)</f>
        <v>28.67</v>
      </c>
      <c r="K110" s="25">
        <f>Source!R304</f>
        <v>0.28999999999999998</v>
      </c>
      <c r="W110">
        <f>I110</f>
        <v>0.01</v>
      </c>
    </row>
    <row r="111" spans="1:28" ht="14.25" x14ac:dyDescent="0.2">
      <c r="A111" s="21"/>
      <c r="B111" s="21"/>
      <c r="C111" s="57" t="s">
        <v>443</v>
      </c>
      <c r="D111" s="22" t="s">
        <v>444</v>
      </c>
      <c r="E111" s="20">
        <f>Source!DN304</f>
        <v>114</v>
      </c>
      <c r="F111" s="24"/>
      <c r="G111" s="23"/>
      <c r="H111" s="20"/>
      <c r="I111" s="24">
        <f>SUM(Q107:Q110)</f>
        <v>20</v>
      </c>
      <c r="J111" s="20">
        <f>Source!BZ304</f>
        <v>79</v>
      </c>
      <c r="K111" s="24">
        <f>SUM(R107:R110)</f>
        <v>397.27</v>
      </c>
    </row>
    <row r="112" spans="1:28" ht="14.25" x14ac:dyDescent="0.2">
      <c r="A112" s="21"/>
      <c r="B112" s="21"/>
      <c r="C112" s="57" t="s">
        <v>445</v>
      </c>
      <c r="D112" s="22" t="s">
        <v>444</v>
      </c>
      <c r="E112" s="20">
        <f>Source!DO304</f>
        <v>67</v>
      </c>
      <c r="F112" s="24"/>
      <c r="G112" s="23"/>
      <c r="H112" s="20"/>
      <c r="I112" s="24">
        <f>SUM(S107:S111)</f>
        <v>11.75</v>
      </c>
      <c r="J112" s="20">
        <f>Source!CA304</f>
        <v>41</v>
      </c>
      <c r="K112" s="24">
        <f>SUM(T107:T111)</f>
        <v>206.18</v>
      </c>
    </row>
    <row r="113" spans="1:28" ht="14.25" x14ac:dyDescent="0.2">
      <c r="A113" s="21"/>
      <c r="B113" s="21"/>
      <c r="C113" s="57" t="s">
        <v>446</v>
      </c>
      <c r="D113" s="22" t="s">
        <v>444</v>
      </c>
      <c r="E113" s="20">
        <f>175</f>
        <v>175</v>
      </c>
      <c r="F113" s="24"/>
      <c r="G113" s="23"/>
      <c r="H113" s="20"/>
      <c r="I113" s="24">
        <f>SUM(U107:U112)</f>
        <v>0.02</v>
      </c>
      <c r="J113" s="20">
        <f>160</f>
        <v>160</v>
      </c>
      <c r="K113" s="24">
        <f>SUM(V107:V112)</f>
        <v>0.46</v>
      </c>
    </row>
    <row r="114" spans="1:28" ht="14.25" x14ac:dyDescent="0.2">
      <c r="A114" s="27"/>
      <c r="B114" s="27"/>
      <c r="C114" s="58" t="s">
        <v>447</v>
      </c>
      <c r="D114" s="28" t="s">
        <v>448</v>
      </c>
      <c r="E114" s="29">
        <f>Source!AQ304</f>
        <v>3.98</v>
      </c>
      <c r="F114" s="30"/>
      <c r="G114" s="31" t="str">
        <f>Source!DI304</f>
        <v>)*0,3</v>
      </c>
      <c r="H114" s="29">
        <f>Source!AV304</f>
        <v>1.0669999999999999</v>
      </c>
      <c r="I114" s="30">
        <f>Source!U304</f>
        <v>1.273998</v>
      </c>
      <c r="J114" s="29"/>
      <c r="K114" s="30"/>
      <c r="AB114" s="26">
        <f>I114</f>
        <v>1.273998</v>
      </c>
    </row>
    <row r="115" spans="1:28" ht="15" x14ac:dyDescent="0.25">
      <c r="A115" s="32"/>
      <c r="B115" s="32"/>
      <c r="C115" s="59" t="s">
        <v>449</v>
      </c>
      <c r="D115" s="32"/>
      <c r="E115" s="32"/>
      <c r="F115" s="32"/>
      <c r="G115" s="32"/>
      <c r="H115" s="40">
        <f>I108+I109+I111+I112+I113</f>
        <v>49.35</v>
      </c>
      <c r="I115" s="40"/>
      <c r="J115" s="40">
        <f>K108+K109+K111+K112+K113</f>
        <v>1107.31</v>
      </c>
      <c r="K115" s="40"/>
      <c r="O115" s="26">
        <f>I108+I109+I111+I112+I113</f>
        <v>49.35</v>
      </c>
      <c r="P115" s="26">
        <f>K108+K109+K111+K112+K113</f>
        <v>1107.31</v>
      </c>
      <c r="X115">
        <f>IF(Source!BI304&lt;=1,I108+I109+I111+I112+I113-0, 0)</f>
        <v>0</v>
      </c>
      <c r="Y115">
        <f>IF(Source!BI304=2,I108+I109+I111+I112+I113-0, 0)</f>
        <v>49.35</v>
      </c>
      <c r="Z115">
        <f>IF(Source!BI304=3,I108+I109+I111+I112+I113-0, 0)</f>
        <v>0</v>
      </c>
      <c r="AA115">
        <f>IF(Source!BI304=4,I108+I109+I111+I112+I113,0)</f>
        <v>0</v>
      </c>
    </row>
    <row r="117" spans="1:28" ht="42.75" x14ac:dyDescent="0.2">
      <c r="A117" s="21">
        <v>11</v>
      </c>
      <c r="B117" s="21" t="s">
        <v>458</v>
      </c>
      <c r="C117" s="57" t="s">
        <v>86</v>
      </c>
      <c r="D117" s="22" t="str">
        <f>Source!H305</f>
        <v>10 шт.</v>
      </c>
      <c r="E117" s="20">
        <f>Source!I305</f>
        <v>2.2000000000000002</v>
      </c>
      <c r="F117" s="24"/>
      <c r="G117" s="23"/>
      <c r="H117" s="20"/>
      <c r="I117" s="24"/>
      <c r="J117" s="20"/>
      <c r="K117" s="24"/>
      <c r="Q117">
        <f>ROUND((Source!DN305/100)*ROUND((ROUND((Source!AF305*Source!AV305*Source!I305),2)),2), 2)</f>
        <v>91.76</v>
      </c>
      <c r="R117">
        <f>Source!X305</f>
        <v>1823.04</v>
      </c>
      <c r="S117">
        <f>ROUND((Source!DO305/100)*ROUND((ROUND((Source!AF305*Source!AV305*Source!I305),2)),2), 2)</f>
        <v>53.93</v>
      </c>
      <c r="T117">
        <f>Source!Y305</f>
        <v>946.14</v>
      </c>
      <c r="U117">
        <f>ROUND((175/100)*ROUND((ROUND((Source!AE305*Source!AV305*Source!I305),2)),2), 2)</f>
        <v>9.1</v>
      </c>
      <c r="V117">
        <f>ROUND((160/100)*ROUND(ROUND((ROUND((Source!AE305*Source!AV305*Source!I305),2)*Source!BS305),2), 2), 2)</f>
        <v>238.53</v>
      </c>
    </row>
    <row r="118" spans="1:28" ht="14.25" x14ac:dyDescent="0.2">
      <c r="A118" s="21"/>
      <c r="B118" s="21"/>
      <c r="C118" s="57" t="s">
        <v>440</v>
      </c>
      <c r="D118" s="22"/>
      <c r="E118" s="20"/>
      <c r="F118" s="24">
        <f>Source!AO305</f>
        <v>114.3</v>
      </c>
      <c r="G118" s="23" t="str">
        <f>Source!DG305</f>
        <v>)*0,3</v>
      </c>
      <c r="H118" s="20">
        <f>Source!AV305</f>
        <v>1.0669999999999999</v>
      </c>
      <c r="I118" s="24">
        <f>ROUND((ROUND((Source!AF305*Source!AV305*Source!I305),2)),2)</f>
        <v>80.489999999999995</v>
      </c>
      <c r="J118" s="20">
        <f>IF(Source!BA305&lt;&gt; 0, Source!BA305, 1)</f>
        <v>28.67</v>
      </c>
      <c r="K118" s="24">
        <f>Source!S305</f>
        <v>2307.65</v>
      </c>
      <c r="W118">
        <f>I118</f>
        <v>80.489999999999995</v>
      </c>
    </row>
    <row r="119" spans="1:28" ht="14.25" x14ac:dyDescent="0.2">
      <c r="A119" s="21"/>
      <c r="B119" s="21"/>
      <c r="C119" s="57" t="s">
        <v>441</v>
      </c>
      <c r="D119" s="22"/>
      <c r="E119" s="20"/>
      <c r="F119" s="24">
        <f>Source!AM305</f>
        <v>79.930000000000007</v>
      </c>
      <c r="G119" s="23" t="str">
        <f>Source!DE305</f>
        <v>)*0,3</v>
      </c>
      <c r="H119" s="20">
        <f>Source!AV305</f>
        <v>1.0669999999999999</v>
      </c>
      <c r="I119" s="24">
        <f>(ROUND((ROUND((((Source!ET305*0.3))*Source!AV305*Source!I305),2)),2)+ROUND((ROUND(((Source!AE305-((Source!EU305*0.3)))*Source!AV305*Source!I305),2)),2))</f>
        <v>56.29</v>
      </c>
      <c r="J119" s="20">
        <f>IF(Source!BB305&lt;&gt; 0, Source!BB305, 1)</f>
        <v>9.44</v>
      </c>
      <c r="K119" s="24">
        <f>Source!Q305</f>
        <v>531.38</v>
      </c>
    </row>
    <row r="120" spans="1:28" ht="14.25" x14ac:dyDescent="0.2">
      <c r="A120" s="21"/>
      <c r="B120" s="21"/>
      <c r="C120" s="57" t="s">
        <v>442</v>
      </c>
      <c r="D120" s="22"/>
      <c r="E120" s="20"/>
      <c r="F120" s="24">
        <f>Source!AN305</f>
        <v>7.39</v>
      </c>
      <c r="G120" s="23" t="str">
        <f>Source!DF305</f>
        <v>)*0,3</v>
      </c>
      <c r="H120" s="20">
        <f>Source!AV305</f>
        <v>1.0669999999999999</v>
      </c>
      <c r="I120" s="25">
        <f>ROUND((ROUND((Source!AE305*Source!AV305*Source!I305),2)),2)</f>
        <v>5.2</v>
      </c>
      <c r="J120" s="20">
        <f>IF(Source!BS305&lt;&gt; 0, Source!BS305, 1)</f>
        <v>28.67</v>
      </c>
      <c r="K120" s="25">
        <f>Source!R305</f>
        <v>149.08000000000001</v>
      </c>
      <c r="W120">
        <f>I120</f>
        <v>5.2</v>
      </c>
    </row>
    <row r="121" spans="1:28" ht="14.25" x14ac:dyDescent="0.2">
      <c r="A121" s="21"/>
      <c r="B121" s="21"/>
      <c r="C121" s="57" t="s">
        <v>443</v>
      </c>
      <c r="D121" s="22" t="s">
        <v>444</v>
      </c>
      <c r="E121" s="20">
        <f>Source!DN305</f>
        <v>114</v>
      </c>
      <c r="F121" s="24"/>
      <c r="G121" s="23"/>
      <c r="H121" s="20"/>
      <c r="I121" s="24">
        <f>SUM(Q117:Q120)</f>
        <v>91.76</v>
      </c>
      <c r="J121" s="20">
        <f>Source!BZ305</f>
        <v>79</v>
      </c>
      <c r="K121" s="24">
        <f>SUM(R117:R120)</f>
        <v>1823.04</v>
      </c>
    </row>
    <row r="122" spans="1:28" ht="14.25" x14ac:dyDescent="0.2">
      <c r="A122" s="21"/>
      <c r="B122" s="21"/>
      <c r="C122" s="57" t="s">
        <v>445</v>
      </c>
      <c r="D122" s="22" t="s">
        <v>444</v>
      </c>
      <c r="E122" s="20">
        <f>Source!DO305</f>
        <v>67</v>
      </c>
      <c r="F122" s="24"/>
      <c r="G122" s="23"/>
      <c r="H122" s="20"/>
      <c r="I122" s="24">
        <f>SUM(S117:S121)</f>
        <v>53.93</v>
      </c>
      <c r="J122" s="20">
        <f>Source!CA305</f>
        <v>41</v>
      </c>
      <c r="K122" s="24">
        <f>SUM(T117:T121)</f>
        <v>946.14</v>
      </c>
    </row>
    <row r="123" spans="1:28" ht="14.25" x14ac:dyDescent="0.2">
      <c r="A123" s="21"/>
      <c r="B123" s="21"/>
      <c r="C123" s="57" t="s">
        <v>446</v>
      </c>
      <c r="D123" s="22" t="s">
        <v>444</v>
      </c>
      <c r="E123" s="20">
        <f>175</f>
        <v>175</v>
      </c>
      <c r="F123" s="24"/>
      <c r="G123" s="23"/>
      <c r="H123" s="20"/>
      <c r="I123" s="24">
        <f>SUM(U117:U122)</f>
        <v>9.1</v>
      </c>
      <c r="J123" s="20">
        <f>160</f>
        <v>160</v>
      </c>
      <c r="K123" s="24">
        <f>SUM(V117:V122)</f>
        <v>238.53</v>
      </c>
    </row>
    <row r="124" spans="1:28" ht="14.25" x14ac:dyDescent="0.2">
      <c r="A124" s="27"/>
      <c r="B124" s="27"/>
      <c r="C124" s="58" t="s">
        <v>447</v>
      </c>
      <c r="D124" s="28" t="s">
        <v>448</v>
      </c>
      <c r="E124" s="29">
        <f>Source!AQ305</f>
        <v>9.27</v>
      </c>
      <c r="F124" s="30"/>
      <c r="G124" s="31" t="str">
        <f>Source!DI305</f>
        <v>)*0,3</v>
      </c>
      <c r="H124" s="29">
        <f>Source!AV305</f>
        <v>1.0669999999999999</v>
      </c>
      <c r="I124" s="30">
        <f>Source!U305</f>
        <v>6.5281193999999996</v>
      </c>
      <c r="J124" s="29"/>
      <c r="K124" s="30"/>
      <c r="AB124" s="26">
        <f>I124</f>
        <v>6.5281193999999996</v>
      </c>
    </row>
    <row r="125" spans="1:28" ht="15" x14ac:dyDescent="0.25">
      <c r="A125" s="32"/>
      <c r="B125" s="32"/>
      <c r="C125" s="59" t="s">
        <v>449</v>
      </c>
      <c r="D125" s="32"/>
      <c r="E125" s="32"/>
      <c r="F125" s="32"/>
      <c r="G125" s="32"/>
      <c r="H125" s="40">
        <f>I118+I119+I121+I122+I123</f>
        <v>291.57000000000005</v>
      </c>
      <c r="I125" s="40"/>
      <c r="J125" s="40">
        <f>K118+K119+K121+K122+K123</f>
        <v>5846.74</v>
      </c>
      <c r="K125" s="40"/>
      <c r="O125" s="26">
        <f>I118+I119+I121+I122+I123</f>
        <v>291.57000000000005</v>
      </c>
      <c r="P125" s="26">
        <f>K118+K119+K121+K122+K123</f>
        <v>5846.74</v>
      </c>
      <c r="X125">
        <f>IF(Source!BI305&lt;=1,I118+I119+I121+I122+I123-0, 0)</f>
        <v>0</v>
      </c>
      <c r="Y125">
        <f>IF(Source!BI305=2,I118+I119+I121+I122+I123-0, 0)</f>
        <v>291.57000000000005</v>
      </c>
      <c r="Z125">
        <f>IF(Source!BI305=3,I118+I119+I121+I122+I123-0, 0)</f>
        <v>0</v>
      </c>
      <c r="AA125">
        <f>IF(Source!BI305=4,I118+I119+I121+I122+I123,0)</f>
        <v>0</v>
      </c>
    </row>
    <row r="127" spans="1:28" ht="42.75" x14ac:dyDescent="0.2">
      <c r="A127" s="21">
        <v>12</v>
      </c>
      <c r="B127" s="21" t="s">
        <v>459</v>
      </c>
      <c r="C127" s="57" t="s">
        <v>93</v>
      </c>
      <c r="D127" s="22" t="str">
        <f>Source!H306</f>
        <v>10 шт.</v>
      </c>
      <c r="E127" s="20">
        <f>Source!I306</f>
        <v>1.5</v>
      </c>
      <c r="F127" s="24"/>
      <c r="G127" s="23"/>
      <c r="H127" s="20"/>
      <c r="I127" s="24"/>
      <c r="J127" s="20"/>
      <c r="K127" s="24"/>
      <c r="Q127">
        <f>ROUND((Source!DN306/100)*ROUND((ROUND((Source!AF306*Source!AV306*Source!I306),2)),2), 2)</f>
        <v>69.52</v>
      </c>
      <c r="R127">
        <f>Source!X306</f>
        <v>1381.16</v>
      </c>
      <c r="S127">
        <f>ROUND((Source!DO306/100)*ROUND((ROUND((Source!AF306*Source!AV306*Source!I306),2)),2), 2)</f>
        <v>40.86</v>
      </c>
      <c r="T127">
        <f>Source!Y306</f>
        <v>716.8</v>
      </c>
      <c r="U127">
        <f>ROUND((175/100)*ROUND((ROUND((Source!AE306*Source!AV306*Source!I306),2)),2), 2)</f>
        <v>7.86</v>
      </c>
      <c r="V127">
        <f>ROUND((160/100)*ROUND(ROUND((ROUND((Source!AE306*Source!AV306*Source!I306),2)*Source!BS306),2), 2), 2)</f>
        <v>205.97</v>
      </c>
    </row>
    <row r="128" spans="1:28" ht="14.25" x14ac:dyDescent="0.2">
      <c r="A128" s="21"/>
      <c r="B128" s="21"/>
      <c r="C128" s="57" t="s">
        <v>440</v>
      </c>
      <c r="D128" s="22"/>
      <c r="E128" s="20"/>
      <c r="F128" s="24">
        <f>Source!AO306</f>
        <v>127</v>
      </c>
      <c r="G128" s="23" t="str">
        <f>Source!DG306</f>
        <v>)*0,3</v>
      </c>
      <c r="H128" s="20">
        <f>Source!AV306</f>
        <v>1.0669999999999999</v>
      </c>
      <c r="I128" s="24">
        <f>ROUND((ROUND((Source!AF306*Source!AV306*Source!I306),2)),2)</f>
        <v>60.98</v>
      </c>
      <c r="J128" s="20">
        <f>IF(Source!BA306&lt;&gt; 0, Source!BA306, 1)</f>
        <v>28.67</v>
      </c>
      <c r="K128" s="24">
        <f>Source!S306</f>
        <v>1748.3</v>
      </c>
      <c r="W128">
        <f>I128</f>
        <v>60.98</v>
      </c>
    </row>
    <row r="129" spans="1:28" ht="14.25" x14ac:dyDescent="0.2">
      <c r="A129" s="21"/>
      <c r="B129" s="21"/>
      <c r="C129" s="57" t="s">
        <v>441</v>
      </c>
      <c r="D129" s="22"/>
      <c r="E129" s="20"/>
      <c r="F129" s="24">
        <f>Source!AM306</f>
        <v>88.39</v>
      </c>
      <c r="G129" s="23" t="str">
        <f>Source!DE306</f>
        <v>)*0,3</v>
      </c>
      <c r="H129" s="20">
        <f>Source!AV306</f>
        <v>1.0669999999999999</v>
      </c>
      <c r="I129" s="24">
        <f>(ROUND((ROUND((((Source!ET306*0.3))*Source!AV306*Source!I306),2)),2)+ROUND((ROUND(((Source!AE306-((Source!EU306*0.3)))*Source!AV306*Source!I306),2)),2))</f>
        <v>42.44</v>
      </c>
      <c r="J129" s="20">
        <f>IF(Source!BB306&lt;&gt; 0, Source!BB306, 1)</f>
        <v>9.7200000000000006</v>
      </c>
      <c r="K129" s="24">
        <f>Source!Q306</f>
        <v>412.52</v>
      </c>
    </row>
    <row r="130" spans="1:28" ht="14.25" x14ac:dyDescent="0.2">
      <c r="A130" s="21"/>
      <c r="B130" s="21"/>
      <c r="C130" s="57" t="s">
        <v>442</v>
      </c>
      <c r="D130" s="22"/>
      <c r="E130" s="20"/>
      <c r="F130" s="24">
        <f>Source!AN306</f>
        <v>9.36</v>
      </c>
      <c r="G130" s="23" t="str">
        <f>Source!DF306</f>
        <v>)*0,3</v>
      </c>
      <c r="H130" s="20">
        <f>Source!AV306</f>
        <v>1.0669999999999999</v>
      </c>
      <c r="I130" s="25">
        <f>ROUND((ROUND((Source!AE306*Source!AV306*Source!I306),2)),2)</f>
        <v>4.49</v>
      </c>
      <c r="J130" s="20">
        <f>IF(Source!BS306&lt;&gt; 0, Source!BS306, 1)</f>
        <v>28.67</v>
      </c>
      <c r="K130" s="25">
        <f>Source!R306</f>
        <v>128.72999999999999</v>
      </c>
      <c r="W130">
        <f>I130</f>
        <v>4.49</v>
      </c>
    </row>
    <row r="131" spans="1:28" ht="14.25" x14ac:dyDescent="0.2">
      <c r="A131" s="21"/>
      <c r="B131" s="21"/>
      <c r="C131" s="57" t="s">
        <v>443</v>
      </c>
      <c r="D131" s="22" t="s">
        <v>444</v>
      </c>
      <c r="E131" s="20">
        <f>Source!DN306</f>
        <v>114</v>
      </c>
      <c r="F131" s="24"/>
      <c r="G131" s="23"/>
      <c r="H131" s="20"/>
      <c r="I131" s="24">
        <f>SUM(Q127:Q130)</f>
        <v>69.52</v>
      </c>
      <c r="J131" s="20">
        <f>Source!BZ306</f>
        <v>79</v>
      </c>
      <c r="K131" s="24">
        <f>SUM(R127:R130)</f>
        <v>1381.16</v>
      </c>
    </row>
    <row r="132" spans="1:28" ht="14.25" x14ac:dyDescent="0.2">
      <c r="A132" s="21"/>
      <c r="B132" s="21"/>
      <c r="C132" s="57" t="s">
        <v>445</v>
      </c>
      <c r="D132" s="22" t="s">
        <v>444</v>
      </c>
      <c r="E132" s="20">
        <f>Source!DO306</f>
        <v>67</v>
      </c>
      <c r="F132" s="24"/>
      <c r="G132" s="23"/>
      <c r="H132" s="20"/>
      <c r="I132" s="24">
        <f>SUM(S127:S131)</f>
        <v>40.86</v>
      </c>
      <c r="J132" s="20">
        <f>Source!CA306</f>
        <v>41</v>
      </c>
      <c r="K132" s="24">
        <f>SUM(T127:T131)</f>
        <v>716.8</v>
      </c>
    </row>
    <row r="133" spans="1:28" ht="14.25" x14ac:dyDescent="0.2">
      <c r="A133" s="21"/>
      <c r="B133" s="21"/>
      <c r="C133" s="57" t="s">
        <v>446</v>
      </c>
      <c r="D133" s="22" t="s">
        <v>444</v>
      </c>
      <c r="E133" s="20">
        <f>175</f>
        <v>175</v>
      </c>
      <c r="F133" s="24"/>
      <c r="G133" s="23"/>
      <c r="H133" s="20"/>
      <c r="I133" s="24">
        <f>SUM(U127:U132)</f>
        <v>7.86</v>
      </c>
      <c r="J133" s="20">
        <f>160</f>
        <v>160</v>
      </c>
      <c r="K133" s="24">
        <f>SUM(V127:V132)</f>
        <v>205.97</v>
      </c>
    </row>
    <row r="134" spans="1:28" ht="14.25" x14ac:dyDescent="0.2">
      <c r="A134" s="27"/>
      <c r="B134" s="27"/>
      <c r="C134" s="58" t="s">
        <v>447</v>
      </c>
      <c r="D134" s="28" t="s">
        <v>448</v>
      </c>
      <c r="E134" s="29">
        <f>Source!AQ306</f>
        <v>10.3</v>
      </c>
      <c r="F134" s="30"/>
      <c r="G134" s="31" t="str">
        <f>Source!DI306</f>
        <v>)*0,3</v>
      </c>
      <c r="H134" s="29">
        <f>Source!AV306</f>
        <v>1.0669999999999999</v>
      </c>
      <c r="I134" s="30">
        <f>Source!U306</f>
        <v>4.945545000000001</v>
      </c>
      <c r="J134" s="29"/>
      <c r="K134" s="30"/>
      <c r="AB134" s="26">
        <f>I134</f>
        <v>4.945545000000001</v>
      </c>
    </row>
    <row r="135" spans="1:28" ht="15" x14ac:dyDescent="0.25">
      <c r="A135" s="32"/>
      <c r="B135" s="32"/>
      <c r="C135" s="59" t="s">
        <v>449</v>
      </c>
      <c r="D135" s="32"/>
      <c r="E135" s="32"/>
      <c r="F135" s="32"/>
      <c r="G135" s="32"/>
      <c r="H135" s="40">
        <f>I128+I129+I131+I132+I133</f>
        <v>221.66000000000003</v>
      </c>
      <c r="I135" s="40"/>
      <c r="J135" s="40">
        <f>K128+K129+K131+K132+K133</f>
        <v>4464.75</v>
      </c>
      <c r="K135" s="40"/>
      <c r="O135" s="26">
        <f>I128+I129+I131+I132+I133</f>
        <v>221.66000000000003</v>
      </c>
      <c r="P135" s="26">
        <f>K128+K129+K131+K132+K133</f>
        <v>4464.75</v>
      </c>
      <c r="X135">
        <f>IF(Source!BI306&lt;=1,I128+I129+I131+I132+I133-0, 0)</f>
        <v>0</v>
      </c>
      <c r="Y135">
        <f>IF(Source!BI306=2,I128+I129+I131+I132+I133-0, 0)</f>
        <v>221.66000000000003</v>
      </c>
      <c r="Z135">
        <f>IF(Source!BI306=3,I128+I129+I131+I132+I133-0, 0)</f>
        <v>0</v>
      </c>
      <c r="AA135">
        <f>IF(Source!BI306=4,I128+I129+I131+I132+I133,0)</f>
        <v>0</v>
      </c>
    </row>
    <row r="137" spans="1:28" ht="42.75" x14ac:dyDescent="0.2">
      <c r="A137" s="21">
        <v>13</v>
      </c>
      <c r="B137" s="21" t="s">
        <v>460</v>
      </c>
      <c r="C137" s="57" t="s">
        <v>97</v>
      </c>
      <c r="D137" s="22" t="str">
        <f>Source!H307</f>
        <v>100 м</v>
      </c>
      <c r="E137" s="20">
        <f>Source!I307</f>
        <v>2.67</v>
      </c>
      <c r="F137" s="24"/>
      <c r="G137" s="23"/>
      <c r="H137" s="20"/>
      <c r="I137" s="24"/>
      <c r="J137" s="20"/>
      <c r="K137" s="24"/>
      <c r="Q137">
        <f>ROUND((Source!DN307/100)*ROUND((ROUND((Source!AF307*Source!AV307*Source!I307),2)),2), 2)</f>
        <v>222.24</v>
      </c>
      <c r="R137">
        <f>Source!X307</f>
        <v>4415.4799999999996</v>
      </c>
      <c r="S137">
        <f>ROUND((Source!DO307/100)*ROUND((ROUND((Source!AF307*Source!AV307*Source!I307),2)),2), 2)</f>
        <v>130.62</v>
      </c>
      <c r="T137">
        <f>Source!Y307</f>
        <v>2291.58</v>
      </c>
      <c r="U137">
        <f>ROUND((175/100)*ROUND((ROUND((Source!AE307*Source!AV307*Source!I307),2)),2), 2)</f>
        <v>16.63</v>
      </c>
      <c r="V137">
        <f>ROUND((160/100)*ROUND(ROUND((ROUND((Source!AE307*Source!AV307*Source!I307),2)*Source!BS307),2), 2), 2)</f>
        <v>435.79</v>
      </c>
    </row>
    <row r="138" spans="1:28" ht="14.25" x14ac:dyDescent="0.2">
      <c r="A138" s="21"/>
      <c r="B138" s="21"/>
      <c r="C138" s="57" t="s">
        <v>440</v>
      </c>
      <c r="D138" s="22"/>
      <c r="E138" s="20"/>
      <c r="F138" s="24">
        <f>Source!AO307</f>
        <v>228.1</v>
      </c>
      <c r="G138" s="23" t="str">
        <f>Source!DG307</f>
        <v>)*0,3</v>
      </c>
      <c r="H138" s="20">
        <f>Source!AV307</f>
        <v>1.0669999999999999</v>
      </c>
      <c r="I138" s="24">
        <f>ROUND((ROUND((Source!AF307*Source!AV307*Source!I307),2)),2)</f>
        <v>194.95</v>
      </c>
      <c r="J138" s="20">
        <f>IF(Source!BA307&lt;&gt; 0, Source!BA307, 1)</f>
        <v>28.67</v>
      </c>
      <c r="K138" s="24">
        <f>Source!S307</f>
        <v>5589.22</v>
      </c>
      <c r="W138">
        <f>I138</f>
        <v>194.95</v>
      </c>
    </row>
    <row r="139" spans="1:28" ht="14.25" x14ac:dyDescent="0.2">
      <c r="A139" s="21"/>
      <c r="B139" s="21"/>
      <c r="C139" s="57" t="s">
        <v>441</v>
      </c>
      <c r="D139" s="22"/>
      <c r="E139" s="20"/>
      <c r="F139" s="24">
        <f>Source!AM307</f>
        <v>140.25</v>
      </c>
      <c r="G139" s="23" t="str">
        <f>Source!DE307</f>
        <v>)*0,3</v>
      </c>
      <c r="H139" s="20">
        <f>Source!AV307</f>
        <v>1.0669999999999999</v>
      </c>
      <c r="I139" s="24">
        <f>(ROUND((ROUND((((Source!ET307*0.3))*Source!AV307*Source!I307),2)),2)+ROUND((ROUND(((Source!AE307-((Source!EU307*0.3)))*Source!AV307*Source!I307),2)),2))</f>
        <v>119.87</v>
      </c>
      <c r="J139" s="20">
        <f>IF(Source!BB307&lt;&gt; 0, Source!BB307, 1)</f>
        <v>9.16</v>
      </c>
      <c r="K139" s="24">
        <f>Source!Q307</f>
        <v>1098.01</v>
      </c>
    </row>
    <row r="140" spans="1:28" ht="14.25" x14ac:dyDescent="0.2">
      <c r="A140" s="21"/>
      <c r="B140" s="21"/>
      <c r="C140" s="57" t="s">
        <v>442</v>
      </c>
      <c r="D140" s="22"/>
      <c r="E140" s="20"/>
      <c r="F140" s="24">
        <f>Source!AN307</f>
        <v>11.11</v>
      </c>
      <c r="G140" s="23" t="str">
        <f>Source!DF307</f>
        <v>)*0,3</v>
      </c>
      <c r="H140" s="20">
        <f>Source!AV307</f>
        <v>1.0669999999999999</v>
      </c>
      <c r="I140" s="25">
        <f>ROUND((ROUND((Source!AE307*Source!AV307*Source!I307),2)),2)</f>
        <v>9.5</v>
      </c>
      <c r="J140" s="20">
        <f>IF(Source!BS307&lt;&gt; 0, Source!BS307, 1)</f>
        <v>28.67</v>
      </c>
      <c r="K140" s="25">
        <f>Source!R307</f>
        <v>272.37</v>
      </c>
      <c r="W140">
        <f>I140</f>
        <v>9.5</v>
      </c>
    </row>
    <row r="141" spans="1:28" ht="14.25" x14ac:dyDescent="0.2">
      <c r="A141" s="21"/>
      <c r="B141" s="21"/>
      <c r="C141" s="57" t="s">
        <v>443</v>
      </c>
      <c r="D141" s="22" t="s">
        <v>444</v>
      </c>
      <c r="E141" s="20">
        <f>Source!DN307</f>
        <v>114</v>
      </c>
      <c r="F141" s="24"/>
      <c r="G141" s="23"/>
      <c r="H141" s="20"/>
      <c r="I141" s="24">
        <f>SUM(Q137:Q140)</f>
        <v>222.24</v>
      </c>
      <c r="J141" s="20">
        <f>Source!BZ307</f>
        <v>79</v>
      </c>
      <c r="K141" s="24">
        <f>SUM(R137:R140)</f>
        <v>4415.4799999999996</v>
      </c>
    </row>
    <row r="142" spans="1:28" ht="14.25" x14ac:dyDescent="0.2">
      <c r="A142" s="21"/>
      <c r="B142" s="21"/>
      <c r="C142" s="57" t="s">
        <v>445</v>
      </c>
      <c r="D142" s="22" t="s">
        <v>444</v>
      </c>
      <c r="E142" s="20">
        <f>Source!DO307</f>
        <v>67</v>
      </c>
      <c r="F142" s="24"/>
      <c r="G142" s="23"/>
      <c r="H142" s="20"/>
      <c r="I142" s="24">
        <f>SUM(S137:S141)</f>
        <v>130.62</v>
      </c>
      <c r="J142" s="20">
        <f>Source!CA307</f>
        <v>41</v>
      </c>
      <c r="K142" s="24">
        <f>SUM(T137:T141)</f>
        <v>2291.58</v>
      </c>
    </row>
    <row r="143" spans="1:28" ht="14.25" x14ac:dyDescent="0.2">
      <c r="A143" s="21"/>
      <c r="B143" s="21"/>
      <c r="C143" s="57" t="s">
        <v>446</v>
      </c>
      <c r="D143" s="22" t="s">
        <v>444</v>
      </c>
      <c r="E143" s="20">
        <f>175</f>
        <v>175</v>
      </c>
      <c r="F143" s="24"/>
      <c r="G143" s="23"/>
      <c r="H143" s="20"/>
      <c r="I143" s="24">
        <f>SUM(U137:U142)</f>
        <v>16.63</v>
      </c>
      <c r="J143" s="20">
        <f>160</f>
        <v>160</v>
      </c>
      <c r="K143" s="24">
        <f>SUM(V137:V142)</f>
        <v>435.79</v>
      </c>
    </row>
    <row r="144" spans="1:28" ht="14.25" x14ac:dyDescent="0.2">
      <c r="A144" s="27"/>
      <c r="B144" s="27"/>
      <c r="C144" s="58" t="s">
        <v>447</v>
      </c>
      <c r="D144" s="28" t="s">
        <v>448</v>
      </c>
      <c r="E144" s="29">
        <f>Source!AQ307</f>
        <v>18.5</v>
      </c>
      <c r="F144" s="30"/>
      <c r="G144" s="31" t="str">
        <f>Source!DI307</f>
        <v>)*0,3</v>
      </c>
      <c r="H144" s="29">
        <f>Source!AV307</f>
        <v>1.0669999999999999</v>
      </c>
      <c r="I144" s="30">
        <f>Source!U307</f>
        <v>15.811339499999997</v>
      </c>
      <c r="J144" s="29"/>
      <c r="K144" s="30"/>
      <c r="AB144" s="26">
        <f>I144</f>
        <v>15.811339499999997</v>
      </c>
    </row>
    <row r="145" spans="1:28" ht="15" x14ac:dyDescent="0.25">
      <c r="A145" s="32"/>
      <c r="B145" s="32"/>
      <c r="C145" s="59" t="s">
        <v>449</v>
      </c>
      <c r="D145" s="32"/>
      <c r="E145" s="32"/>
      <c r="F145" s="32"/>
      <c r="G145" s="32"/>
      <c r="H145" s="40">
        <f>I138+I139+I141+I142+I143</f>
        <v>684.31</v>
      </c>
      <c r="I145" s="40"/>
      <c r="J145" s="40">
        <f>K138+K139+K141+K142+K143</f>
        <v>13830.08</v>
      </c>
      <c r="K145" s="40"/>
      <c r="O145" s="26">
        <f>I138+I139+I141+I142+I143</f>
        <v>684.31</v>
      </c>
      <c r="P145" s="26">
        <f>K138+K139+K141+K142+K143</f>
        <v>13830.08</v>
      </c>
      <c r="X145">
        <f>IF(Source!BI307&lt;=1,I138+I139+I141+I142+I143-0, 0)</f>
        <v>0</v>
      </c>
      <c r="Y145">
        <f>IF(Source!BI307=2,I138+I139+I141+I142+I143-0, 0)</f>
        <v>684.31</v>
      </c>
      <c r="Z145">
        <f>IF(Source!BI307=3,I138+I139+I141+I142+I143-0, 0)</f>
        <v>0</v>
      </c>
      <c r="AA145">
        <f>IF(Source!BI307=4,I138+I139+I141+I142+I143,0)</f>
        <v>0</v>
      </c>
    </row>
    <row r="147" spans="1:28" ht="42.75" x14ac:dyDescent="0.2">
      <c r="A147" s="21">
        <v>14</v>
      </c>
      <c r="B147" s="21" t="s">
        <v>461</v>
      </c>
      <c r="C147" s="57" t="s">
        <v>102</v>
      </c>
      <c r="D147" s="22" t="str">
        <f>Source!H308</f>
        <v>100 м</v>
      </c>
      <c r="E147" s="20">
        <f>Source!I308</f>
        <v>1</v>
      </c>
      <c r="F147" s="24"/>
      <c r="G147" s="23"/>
      <c r="H147" s="20"/>
      <c r="I147" s="24"/>
      <c r="J147" s="20"/>
      <c r="K147" s="24"/>
      <c r="Q147">
        <f>ROUND((Source!DN308/100)*ROUND((ROUND((Source!AF308*Source!AV308*Source!I308),2)),2), 2)</f>
        <v>83.23</v>
      </c>
      <c r="R147">
        <f>Source!X308</f>
        <v>1653.63</v>
      </c>
      <c r="S147">
        <f>ROUND((Source!DO308/100)*ROUND((ROUND((Source!AF308*Source!AV308*Source!I308),2)),2), 2)</f>
        <v>48.92</v>
      </c>
      <c r="T147">
        <f>Source!Y308</f>
        <v>858.21</v>
      </c>
      <c r="U147">
        <f>ROUND((175/100)*ROUND((ROUND((Source!AE308*Source!AV308*Source!I308),2)),2), 2)</f>
        <v>6.88</v>
      </c>
      <c r="V147">
        <f>ROUND((160/100)*ROUND(ROUND((ROUND((Source!AE308*Source!AV308*Source!I308),2)*Source!BS308),2), 2), 2)</f>
        <v>180.27</v>
      </c>
    </row>
    <row r="148" spans="1:28" ht="14.25" x14ac:dyDescent="0.2">
      <c r="A148" s="21"/>
      <c r="B148" s="21"/>
      <c r="C148" s="57" t="s">
        <v>440</v>
      </c>
      <c r="D148" s="22"/>
      <c r="E148" s="20"/>
      <c r="F148" s="24">
        <f>Source!AO308</f>
        <v>228.1</v>
      </c>
      <c r="G148" s="23" t="str">
        <f>Source!DG308</f>
        <v>)*0,3</v>
      </c>
      <c r="H148" s="20">
        <f>Source!AV308</f>
        <v>1.0669999999999999</v>
      </c>
      <c r="I148" s="24">
        <f>ROUND((ROUND((Source!AF308*Source!AV308*Source!I308),2)),2)</f>
        <v>73.010000000000005</v>
      </c>
      <c r="J148" s="20">
        <f>IF(Source!BA308&lt;&gt; 0, Source!BA308, 1)</f>
        <v>28.67</v>
      </c>
      <c r="K148" s="24">
        <f>Source!S308</f>
        <v>2093.1999999999998</v>
      </c>
      <c r="W148">
        <f>I148</f>
        <v>73.010000000000005</v>
      </c>
    </row>
    <row r="149" spans="1:28" ht="14.25" x14ac:dyDescent="0.2">
      <c r="A149" s="21"/>
      <c r="B149" s="21"/>
      <c r="C149" s="57" t="s">
        <v>441</v>
      </c>
      <c r="D149" s="22"/>
      <c r="E149" s="20"/>
      <c r="F149" s="24">
        <f>Source!AM308</f>
        <v>145.33000000000001</v>
      </c>
      <c r="G149" s="23" t="str">
        <f>Source!DE308</f>
        <v>)*0,3</v>
      </c>
      <c r="H149" s="20">
        <f>Source!AV308</f>
        <v>1.0669999999999999</v>
      </c>
      <c r="I149" s="24">
        <f>(ROUND((ROUND((((Source!ET308*0.3))*Source!AV308*Source!I308),2)),2)+ROUND((ROUND(((Source!AE308-((Source!EU308*0.3)))*Source!AV308*Source!I308),2)),2))</f>
        <v>46.52</v>
      </c>
      <c r="J149" s="20">
        <f>IF(Source!BB308&lt;&gt; 0, Source!BB308, 1)</f>
        <v>9.27</v>
      </c>
      <c r="K149" s="24">
        <f>Source!Q308</f>
        <v>431.24</v>
      </c>
    </row>
    <row r="150" spans="1:28" ht="14.25" x14ac:dyDescent="0.2">
      <c r="A150" s="21"/>
      <c r="B150" s="21"/>
      <c r="C150" s="57" t="s">
        <v>442</v>
      </c>
      <c r="D150" s="22"/>
      <c r="E150" s="20"/>
      <c r="F150" s="24">
        <f>Source!AN308</f>
        <v>12.29</v>
      </c>
      <c r="G150" s="23" t="str">
        <f>Source!DF308</f>
        <v>)*0,3</v>
      </c>
      <c r="H150" s="20">
        <f>Source!AV308</f>
        <v>1.0669999999999999</v>
      </c>
      <c r="I150" s="25">
        <f>ROUND((ROUND((Source!AE308*Source!AV308*Source!I308),2)),2)</f>
        <v>3.93</v>
      </c>
      <c r="J150" s="20">
        <f>IF(Source!BS308&lt;&gt; 0, Source!BS308, 1)</f>
        <v>28.67</v>
      </c>
      <c r="K150" s="25">
        <f>Source!R308</f>
        <v>112.67</v>
      </c>
      <c r="W150">
        <f>I150</f>
        <v>3.93</v>
      </c>
    </row>
    <row r="151" spans="1:28" ht="14.25" x14ac:dyDescent="0.2">
      <c r="A151" s="21"/>
      <c r="B151" s="21"/>
      <c r="C151" s="57" t="s">
        <v>443</v>
      </c>
      <c r="D151" s="22" t="s">
        <v>444</v>
      </c>
      <c r="E151" s="20">
        <f>Source!DN308</f>
        <v>114</v>
      </c>
      <c r="F151" s="24"/>
      <c r="G151" s="23"/>
      <c r="H151" s="20"/>
      <c r="I151" s="24">
        <f>SUM(Q147:Q150)</f>
        <v>83.23</v>
      </c>
      <c r="J151" s="20">
        <f>Source!BZ308</f>
        <v>79</v>
      </c>
      <c r="K151" s="24">
        <f>SUM(R147:R150)</f>
        <v>1653.63</v>
      </c>
    </row>
    <row r="152" spans="1:28" ht="14.25" x14ac:dyDescent="0.2">
      <c r="A152" s="21"/>
      <c r="B152" s="21"/>
      <c r="C152" s="57" t="s">
        <v>445</v>
      </c>
      <c r="D152" s="22" t="s">
        <v>444</v>
      </c>
      <c r="E152" s="20">
        <f>Source!DO308</f>
        <v>67</v>
      </c>
      <c r="F152" s="24"/>
      <c r="G152" s="23"/>
      <c r="H152" s="20"/>
      <c r="I152" s="24">
        <f>SUM(S147:S151)</f>
        <v>48.92</v>
      </c>
      <c r="J152" s="20">
        <f>Source!CA308</f>
        <v>41</v>
      </c>
      <c r="K152" s="24">
        <f>SUM(T147:T151)</f>
        <v>858.21</v>
      </c>
    </row>
    <row r="153" spans="1:28" ht="14.25" x14ac:dyDescent="0.2">
      <c r="A153" s="21"/>
      <c r="B153" s="21"/>
      <c r="C153" s="57" t="s">
        <v>446</v>
      </c>
      <c r="D153" s="22" t="s">
        <v>444</v>
      </c>
      <c r="E153" s="20">
        <f>175</f>
        <v>175</v>
      </c>
      <c r="F153" s="24"/>
      <c r="G153" s="23"/>
      <c r="H153" s="20"/>
      <c r="I153" s="24">
        <f>SUM(U147:U152)</f>
        <v>6.88</v>
      </c>
      <c r="J153" s="20">
        <f>160</f>
        <v>160</v>
      </c>
      <c r="K153" s="24">
        <f>SUM(V147:V152)</f>
        <v>180.27</v>
      </c>
    </row>
    <row r="154" spans="1:28" ht="14.25" x14ac:dyDescent="0.2">
      <c r="A154" s="27"/>
      <c r="B154" s="27"/>
      <c r="C154" s="58" t="s">
        <v>447</v>
      </c>
      <c r="D154" s="28" t="s">
        <v>448</v>
      </c>
      <c r="E154" s="29">
        <f>Source!AQ308</f>
        <v>18.5</v>
      </c>
      <c r="F154" s="30"/>
      <c r="G154" s="31" t="str">
        <f>Source!DI308</f>
        <v>)*0,3</v>
      </c>
      <c r="H154" s="29">
        <f>Source!AV308</f>
        <v>1.0669999999999999</v>
      </c>
      <c r="I154" s="30">
        <f>Source!U308</f>
        <v>5.9218499999999992</v>
      </c>
      <c r="J154" s="29"/>
      <c r="K154" s="30"/>
      <c r="AB154" s="26">
        <f>I154</f>
        <v>5.9218499999999992</v>
      </c>
    </row>
    <row r="155" spans="1:28" ht="15" x14ac:dyDescent="0.25">
      <c r="A155" s="32"/>
      <c r="B155" s="32"/>
      <c r="C155" s="59" t="s">
        <v>449</v>
      </c>
      <c r="D155" s="32"/>
      <c r="E155" s="32"/>
      <c r="F155" s="32"/>
      <c r="G155" s="32"/>
      <c r="H155" s="40">
        <f>I148+I149+I151+I152+I153</f>
        <v>258.56</v>
      </c>
      <c r="I155" s="40"/>
      <c r="J155" s="40">
        <f>K148+K149+K151+K152+K153</f>
        <v>5216.55</v>
      </c>
      <c r="K155" s="40"/>
      <c r="O155" s="26">
        <f>I148+I149+I151+I152+I153</f>
        <v>258.56</v>
      </c>
      <c r="P155" s="26">
        <f>K148+K149+K151+K152+K153</f>
        <v>5216.55</v>
      </c>
      <c r="X155">
        <f>IF(Source!BI308&lt;=1,I148+I149+I151+I152+I153-0, 0)</f>
        <v>0</v>
      </c>
      <c r="Y155">
        <f>IF(Source!BI308=2,I148+I149+I151+I152+I153-0, 0)</f>
        <v>258.56</v>
      </c>
      <c r="Z155">
        <f>IF(Source!BI308=3,I148+I149+I151+I152+I153-0, 0)</f>
        <v>0</v>
      </c>
      <c r="AA155">
        <f>IF(Source!BI308=4,I148+I149+I151+I152+I153,0)</f>
        <v>0</v>
      </c>
    </row>
    <row r="158" spans="1:28" ht="15" x14ac:dyDescent="0.25">
      <c r="A158" s="39" t="str">
        <f>CONCATENATE("Итого по разделу: ",IF(Source!G310&lt;&gt;"Новый раздел", Source!G310, ""))</f>
        <v>Итого по разделу: Демонтажные работы</v>
      </c>
      <c r="B158" s="39"/>
      <c r="C158" s="39"/>
      <c r="D158" s="39"/>
      <c r="E158" s="39"/>
      <c r="F158" s="39"/>
      <c r="G158" s="39"/>
      <c r="H158" s="37">
        <f>SUM(O26:O157)</f>
        <v>9631.9699999999975</v>
      </c>
      <c r="I158" s="38"/>
      <c r="J158" s="37">
        <f>SUM(P26:P157)</f>
        <v>166400.12999999998</v>
      </c>
      <c r="K158" s="38"/>
    </row>
    <row r="159" spans="1:28" hidden="1" x14ac:dyDescent="0.2">
      <c r="A159" t="s">
        <v>462</v>
      </c>
      <c r="H159">
        <f>SUM(AC26:AC158)</f>
        <v>0</v>
      </c>
      <c r="J159">
        <f>SUM(AD26:AD158)</f>
        <v>0</v>
      </c>
    </row>
    <row r="160" spans="1:28" hidden="1" x14ac:dyDescent="0.2">
      <c r="A160" t="s">
        <v>463</v>
      </c>
      <c r="H160">
        <f>SUM(AE26:AE159)</f>
        <v>0</v>
      </c>
      <c r="J160">
        <f>SUM(AF26:AF159)</f>
        <v>0</v>
      </c>
    </row>
    <row r="162" spans="1:27" ht="16.5" x14ac:dyDescent="0.25">
      <c r="A162" s="41" t="str">
        <f>CONCATENATE("Раздел: ",IF(Source!G340&lt;&gt;"Новый раздел", Source!G340, ""))</f>
        <v>Раздел: Монтажные работы</v>
      </c>
      <c r="B162" s="41"/>
      <c r="C162" s="41"/>
      <c r="D162" s="41"/>
      <c r="E162" s="41"/>
      <c r="F162" s="41"/>
      <c r="G162" s="41"/>
      <c r="H162" s="41"/>
      <c r="I162" s="41"/>
      <c r="J162" s="41"/>
      <c r="K162" s="41"/>
    </row>
    <row r="163" spans="1:27" ht="14.25" x14ac:dyDescent="0.2">
      <c r="A163" s="21">
        <v>15</v>
      </c>
      <c r="B163" s="21" t="str">
        <f>Source!F344</f>
        <v>2.1-18-22</v>
      </c>
      <c r="C163" s="57" t="s">
        <v>161</v>
      </c>
      <c r="D163" s="22" t="str">
        <f>Source!H344</f>
        <v>маш.-ч.</v>
      </c>
      <c r="E163" s="20">
        <f>Source!I344</f>
        <v>8</v>
      </c>
      <c r="F163" s="24"/>
      <c r="G163" s="23"/>
      <c r="H163" s="20"/>
      <c r="I163" s="24"/>
      <c r="J163" s="20"/>
      <c r="K163" s="24"/>
      <c r="Q163">
        <f>ROUND((Source!DN344/100)*ROUND((ROUND((Source!AF344*Source!AV344*Source!I344),2)),2), 2)</f>
        <v>0</v>
      </c>
      <c r="R163">
        <f>Source!X344</f>
        <v>0</v>
      </c>
      <c r="S163">
        <f>ROUND((Source!DO344/100)*ROUND((ROUND((Source!AF344*Source!AV344*Source!I344),2)),2), 2)</f>
        <v>0</v>
      </c>
      <c r="T163">
        <f>Source!Y344</f>
        <v>0</v>
      </c>
      <c r="U163">
        <f>ROUND((175/100)*ROUND((ROUND((Source!AE344*Source!AV344*Source!I344),2)),2), 2)</f>
        <v>0.56000000000000005</v>
      </c>
      <c r="V163">
        <f>ROUND((160/100)*ROUND(ROUND((ROUND((Source!AE344*Source!AV344*Source!I344),2)*Source!BS344),2), 2), 2)</f>
        <v>14.67</v>
      </c>
    </row>
    <row r="164" spans="1:27" ht="14.25" x14ac:dyDescent="0.2">
      <c r="A164" s="21"/>
      <c r="B164" s="21"/>
      <c r="C164" s="57" t="s">
        <v>441</v>
      </c>
      <c r="D164" s="22"/>
      <c r="E164" s="20"/>
      <c r="F164" s="24">
        <f>Source!AM344</f>
        <v>7.27</v>
      </c>
      <c r="G164" s="23" t="str">
        <f>Source!DE344</f>
        <v/>
      </c>
      <c r="H164" s="20">
        <f>Source!AV344</f>
        <v>1</v>
      </c>
      <c r="I164" s="24">
        <f>(ROUND((ROUND(((Source!ET344)*Source!AV344*Source!I344),2)),2)+ROUND((ROUND(((Source!AE344-(Source!EU344))*Source!AV344*Source!I344),2)),2))</f>
        <v>58.16</v>
      </c>
      <c r="J164" s="20">
        <f>IF(Source!BB344&lt;&gt; 0, Source!BB344, 1)</f>
        <v>6.13</v>
      </c>
      <c r="K164" s="24">
        <f>Source!Q344</f>
        <v>356.52</v>
      </c>
    </row>
    <row r="165" spans="1:27" ht="14.25" x14ac:dyDescent="0.2">
      <c r="A165" s="21"/>
      <c r="B165" s="21"/>
      <c r="C165" s="57" t="s">
        <v>442</v>
      </c>
      <c r="D165" s="22"/>
      <c r="E165" s="20"/>
      <c r="F165" s="24">
        <f>Source!AN344</f>
        <v>0.04</v>
      </c>
      <c r="G165" s="23" t="str">
        <f>Source!DF344</f>
        <v/>
      </c>
      <c r="H165" s="20">
        <f>Source!AV344</f>
        <v>1</v>
      </c>
      <c r="I165" s="25">
        <f>ROUND((ROUND((Source!AE344*Source!AV344*Source!I344),2)),2)</f>
        <v>0.32</v>
      </c>
      <c r="J165" s="20">
        <f>IF(Source!BS344&lt;&gt; 0, Source!BS344, 1)</f>
        <v>28.67</v>
      </c>
      <c r="K165" s="25">
        <f>Source!R344</f>
        <v>9.17</v>
      </c>
      <c r="W165">
        <f>I165</f>
        <v>0.32</v>
      </c>
    </row>
    <row r="166" spans="1:27" ht="14.25" x14ac:dyDescent="0.2">
      <c r="A166" s="27"/>
      <c r="B166" s="27"/>
      <c r="C166" s="58" t="s">
        <v>446</v>
      </c>
      <c r="D166" s="28" t="s">
        <v>444</v>
      </c>
      <c r="E166" s="29">
        <f>175</f>
        <v>175</v>
      </c>
      <c r="F166" s="30"/>
      <c r="G166" s="31"/>
      <c r="H166" s="29"/>
      <c r="I166" s="30">
        <f>SUM(U163:U165)</f>
        <v>0.56000000000000005</v>
      </c>
      <c r="J166" s="29">
        <f>160</f>
        <v>160</v>
      </c>
      <c r="K166" s="30">
        <f>SUM(V163:V165)</f>
        <v>14.67</v>
      </c>
    </row>
    <row r="167" spans="1:27" ht="15" x14ac:dyDescent="0.25">
      <c r="A167" s="32"/>
      <c r="B167" s="32"/>
      <c r="C167" s="59" t="s">
        <v>449</v>
      </c>
      <c r="D167" s="32"/>
      <c r="E167" s="32"/>
      <c r="F167" s="32"/>
      <c r="G167" s="32"/>
      <c r="H167" s="40">
        <f>I164+I166</f>
        <v>58.72</v>
      </c>
      <c r="I167" s="40"/>
      <c r="J167" s="40">
        <f>K164+K166</f>
        <v>371.19</v>
      </c>
      <c r="K167" s="40"/>
      <c r="O167" s="26">
        <f>I164+I166</f>
        <v>58.72</v>
      </c>
      <c r="P167" s="26">
        <f>K164+K166</f>
        <v>371.19</v>
      </c>
      <c r="X167">
        <f>IF(Source!BI344&lt;=1,I164+I166-0, 0)</f>
        <v>58.72</v>
      </c>
      <c r="Y167">
        <f>IF(Source!BI344=2,I164+I166-0, 0)</f>
        <v>0</v>
      </c>
      <c r="Z167">
        <f>IF(Source!BI344=3,I164+I166-0, 0)</f>
        <v>0</v>
      </c>
      <c r="AA167">
        <f>IF(Source!BI344=4,I164+I166,0)</f>
        <v>0</v>
      </c>
    </row>
    <row r="169" spans="1:27" ht="28.5" x14ac:dyDescent="0.2">
      <c r="A169" s="21">
        <v>16</v>
      </c>
      <c r="B169" s="21" t="str">
        <f>Source!F345</f>
        <v>3.33-16-2</v>
      </c>
      <c r="C169" s="57" t="s">
        <v>333</v>
      </c>
      <c r="D169" s="22" t="str">
        <f>Source!H345</f>
        <v>1 ОПОРА</v>
      </c>
      <c r="E169" s="20">
        <f>Source!I345</f>
        <v>2</v>
      </c>
      <c r="F169" s="24"/>
      <c r="G169" s="23"/>
      <c r="H169" s="20"/>
      <c r="I169" s="24"/>
      <c r="J169" s="20"/>
      <c r="K169" s="24"/>
      <c r="Q169">
        <f>ROUND((Source!DN345/100)*ROUND((ROUND((Source!AF345*Source!AV345*Source!I345),2)),2), 2)</f>
        <v>172.07</v>
      </c>
      <c r="R169">
        <f>Source!X345</f>
        <v>4067.8</v>
      </c>
      <c r="S169">
        <f>ROUND((Source!DO345/100)*ROUND((ROUND((Source!AF345*Source!AV345*Source!I345),2)),2), 2)</f>
        <v>120.75</v>
      </c>
      <c r="T169">
        <f>Source!Y345</f>
        <v>1774.25</v>
      </c>
      <c r="U169">
        <f>ROUND((175/100)*ROUND((ROUND((Source!AE345*Source!AV345*Source!I345),2)),2), 2)</f>
        <v>140</v>
      </c>
      <c r="V169">
        <f>ROUND((160/100)*ROUND(ROUND((ROUND((Source!AE345*Source!AV345*Source!I345),2)*Source!BS345),2), 2), 2)</f>
        <v>3669.76</v>
      </c>
    </row>
    <row r="170" spans="1:27" ht="14.25" x14ac:dyDescent="0.2">
      <c r="A170" s="21"/>
      <c r="B170" s="21"/>
      <c r="C170" s="57" t="s">
        <v>440</v>
      </c>
      <c r="D170" s="22"/>
      <c r="E170" s="20"/>
      <c r="F170" s="24">
        <f>Source!AO345</f>
        <v>69.430000000000007</v>
      </c>
      <c r="G170" s="23" t="str">
        <f>Source!DG345</f>
        <v/>
      </c>
      <c r="H170" s="20">
        <f>Source!AV345</f>
        <v>1.087</v>
      </c>
      <c r="I170" s="24">
        <f>ROUND((ROUND((Source!AF345*Source!AV345*Source!I345),2)),2)</f>
        <v>150.94</v>
      </c>
      <c r="J170" s="20">
        <f>IF(Source!BA345&lt;&gt; 0, Source!BA345, 1)</f>
        <v>28.67</v>
      </c>
      <c r="K170" s="24">
        <f>Source!S345</f>
        <v>4327.45</v>
      </c>
      <c r="W170">
        <f>I170</f>
        <v>150.94</v>
      </c>
    </row>
    <row r="171" spans="1:27" ht="14.25" x14ac:dyDescent="0.2">
      <c r="A171" s="21"/>
      <c r="B171" s="21"/>
      <c r="C171" s="57" t="s">
        <v>441</v>
      </c>
      <c r="D171" s="22"/>
      <c r="E171" s="20"/>
      <c r="F171" s="24">
        <f>Source!AM345</f>
        <v>338.67</v>
      </c>
      <c r="G171" s="23" t="str">
        <f>Source!DE345</f>
        <v/>
      </c>
      <c r="H171" s="20">
        <f>Source!AV345</f>
        <v>1.087</v>
      </c>
      <c r="I171" s="24">
        <f>(ROUND((ROUND(((Source!ET345)*Source!AV345*Source!I345),2)),2)+ROUND((ROUND(((Source!AE345-(Source!EU345))*Source!AV345*Source!I345),2)),2))</f>
        <v>736.27</v>
      </c>
      <c r="J171" s="20">
        <f>IF(Source!BB345&lt;&gt; 0, Source!BB345, 1)</f>
        <v>10.1</v>
      </c>
      <c r="K171" s="24">
        <f>Source!Q345</f>
        <v>7436.33</v>
      </c>
    </row>
    <row r="172" spans="1:27" ht="14.25" x14ac:dyDescent="0.2">
      <c r="A172" s="21"/>
      <c r="B172" s="21"/>
      <c r="C172" s="57" t="s">
        <v>442</v>
      </c>
      <c r="D172" s="22"/>
      <c r="E172" s="20"/>
      <c r="F172" s="24">
        <f>Source!AN345</f>
        <v>36.799999999999997</v>
      </c>
      <c r="G172" s="23" t="str">
        <f>Source!DF345</f>
        <v/>
      </c>
      <c r="H172" s="20">
        <f>Source!AV345</f>
        <v>1.087</v>
      </c>
      <c r="I172" s="25">
        <f>ROUND((ROUND((Source!AE345*Source!AV345*Source!I345),2)),2)</f>
        <v>80</v>
      </c>
      <c r="J172" s="20">
        <f>IF(Source!BS345&lt;&gt; 0, Source!BS345, 1)</f>
        <v>28.67</v>
      </c>
      <c r="K172" s="25">
        <f>Source!R345</f>
        <v>2293.6</v>
      </c>
      <c r="W172">
        <f>I172</f>
        <v>80</v>
      </c>
    </row>
    <row r="173" spans="1:27" ht="14.25" x14ac:dyDescent="0.2">
      <c r="A173" s="21"/>
      <c r="B173" s="21"/>
      <c r="C173" s="57" t="s">
        <v>464</v>
      </c>
      <c r="D173" s="22"/>
      <c r="E173" s="20"/>
      <c r="F173" s="24">
        <f>Source!AL345</f>
        <v>9.8000000000000007</v>
      </c>
      <c r="G173" s="23" t="str">
        <f>Source!DD345</f>
        <v/>
      </c>
      <c r="H173" s="20">
        <f>Source!AW345</f>
        <v>1</v>
      </c>
      <c r="I173" s="24">
        <f>ROUND((ROUND((Source!AC345*Source!AW345*Source!I345),2)),2)</f>
        <v>19.600000000000001</v>
      </c>
      <c r="J173" s="20">
        <f>IF(Source!BC345&lt;&gt; 0, Source!BC345, 1)</f>
        <v>8.24</v>
      </c>
      <c r="K173" s="24">
        <f>Source!P345</f>
        <v>161.5</v>
      </c>
    </row>
    <row r="174" spans="1:27" ht="14.25" x14ac:dyDescent="0.2">
      <c r="A174" s="21"/>
      <c r="B174" s="21"/>
      <c r="C174" s="57" t="s">
        <v>443</v>
      </c>
      <c r="D174" s="22" t="s">
        <v>444</v>
      </c>
      <c r="E174" s="20">
        <f>Source!DN345</f>
        <v>114</v>
      </c>
      <c r="F174" s="24"/>
      <c r="G174" s="23"/>
      <c r="H174" s="20"/>
      <c r="I174" s="24">
        <f>SUM(Q169:Q173)</f>
        <v>172.07</v>
      </c>
      <c r="J174" s="20">
        <f>Source!BZ345</f>
        <v>94</v>
      </c>
      <c r="K174" s="24">
        <f>SUM(R169:R173)</f>
        <v>4067.8</v>
      </c>
    </row>
    <row r="175" spans="1:27" ht="14.25" x14ac:dyDescent="0.2">
      <c r="A175" s="21"/>
      <c r="B175" s="21"/>
      <c r="C175" s="57" t="s">
        <v>445</v>
      </c>
      <c r="D175" s="22" t="s">
        <v>444</v>
      </c>
      <c r="E175" s="20">
        <f>Source!DO345</f>
        <v>80</v>
      </c>
      <c r="F175" s="24"/>
      <c r="G175" s="23"/>
      <c r="H175" s="20"/>
      <c r="I175" s="24">
        <f>SUM(S169:S174)</f>
        <v>120.75</v>
      </c>
      <c r="J175" s="20">
        <f>Source!CA345</f>
        <v>41</v>
      </c>
      <c r="K175" s="24">
        <f>SUM(T169:T174)</f>
        <v>1774.25</v>
      </c>
    </row>
    <row r="176" spans="1:27" ht="14.25" x14ac:dyDescent="0.2">
      <c r="A176" s="21"/>
      <c r="B176" s="21"/>
      <c r="C176" s="57" t="s">
        <v>446</v>
      </c>
      <c r="D176" s="22" t="s">
        <v>444</v>
      </c>
      <c r="E176" s="20">
        <f>175</f>
        <v>175</v>
      </c>
      <c r="F176" s="24"/>
      <c r="G176" s="23"/>
      <c r="H176" s="20"/>
      <c r="I176" s="24">
        <f>SUM(U169:U175)</f>
        <v>140</v>
      </c>
      <c r="J176" s="20">
        <f>160</f>
        <v>160</v>
      </c>
      <c r="K176" s="24">
        <f>SUM(V169:V175)</f>
        <v>3669.76</v>
      </c>
    </row>
    <row r="177" spans="1:28" ht="14.25" x14ac:dyDescent="0.2">
      <c r="A177" s="27"/>
      <c r="B177" s="27"/>
      <c r="C177" s="58" t="s">
        <v>447</v>
      </c>
      <c r="D177" s="28" t="s">
        <v>448</v>
      </c>
      <c r="E177" s="29">
        <f>Source!AQ345</f>
        <v>5.98</v>
      </c>
      <c r="F177" s="30"/>
      <c r="G177" s="31" t="str">
        <f>Source!DI345</f>
        <v/>
      </c>
      <c r="H177" s="29">
        <f>Source!AV345</f>
        <v>1.087</v>
      </c>
      <c r="I177" s="30">
        <f>Source!U345</f>
        <v>13.00052</v>
      </c>
      <c r="J177" s="29"/>
      <c r="K177" s="30"/>
      <c r="AB177" s="26">
        <f>I177</f>
        <v>13.00052</v>
      </c>
    </row>
    <row r="178" spans="1:28" ht="15" x14ac:dyDescent="0.25">
      <c r="A178" s="32"/>
      <c r="B178" s="32"/>
      <c r="C178" s="59" t="s">
        <v>449</v>
      </c>
      <c r="D178" s="32"/>
      <c r="E178" s="32"/>
      <c r="F178" s="32"/>
      <c r="G178" s="32"/>
      <c r="H178" s="40">
        <f>I170+I171+I173+I174+I175+I176</f>
        <v>1339.63</v>
      </c>
      <c r="I178" s="40"/>
      <c r="J178" s="40">
        <f>K170+K171+K173+K174+K175+K176</f>
        <v>21437.089999999997</v>
      </c>
      <c r="K178" s="40"/>
      <c r="O178" s="26">
        <f>I170+I171+I173+I174+I175+I176</f>
        <v>1339.63</v>
      </c>
      <c r="P178" s="26">
        <f>K170+K171+K173+K174+K175+K176</f>
        <v>21437.089999999997</v>
      </c>
      <c r="X178">
        <f>IF(Source!BI345&lt;=1,I170+I171+I173+I174+I175+I176-0, 0)</f>
        <v>1339.63</v>
      </c>
      <c r="Y178">
        <f>IF(Source!BI345=2,I170+I171+I173+I174+I175+I176-0, 0)</f>
        <v>0</v>
      </c>
      <c r="Z178">
        <f>IF(Source!BI345=3,I170+I171+I173+I174+I175+I176-0, 0)</f>
        <v>0</v>
      </c>
      <c r="AA178">
        <f>IF(Source!BI345=4,I170+I171+I173+I174+I175+I176,0)</f>
        <v>0</v>
      </c>
    </row>
    <row r="180" spans="1:28" ht="28.5" x14ac:dyDescent="0.2">
      <c r="A180" s="21">
        <v>17</v>
      </c>
      <c r="B180" s="21" t="str">
        <f>Source!F346</f>
        <v>4.8-277-1</v>
      </c>
      <c r="C180" s="57" t="s">
        <v>173</v>
      </c>
      <c r="D180" s="22" t="str">
        <f>Source!H346</f>
        <v>1 КМ</v>
      </c>
      <c r="E180" s="20">
        <f>Source!I346</f>
        <v>3.3420000000000001</v>
      </c>
      <c r="F180" s="24"/>
      <c r="G180" s="23"/>
      <c r="H180" s="20"/>
      <c r="I180" s="24"/>
      <c r="J180" s="20"/>
      <c r="K180" s="24"/>
      <c r="Q180">
        <f>ROUND((Source!DN346/100)*ROUND((ROUND((Source!AF346*Source!AV346*Source!I346),2)),2), 2)</f>
        <v>4157.6099999999997</v>
      </c>
      <c r="R180">
        <f>Source!X346</f>
        <v>97913.15</v>
      </c>
      <c r="S180">
        <f>ROUND((Source!DO346/100)*ROUND((ROUND((Source!AF346*Source!AV346*Source!I346),2)),2), 2)</f>
        <v>2598.5100000000002</v>
      </c>
      <c r="T180">
        <f>Source!Y346</f>
        <v>45763.76</v>
      </c>
      <c r="U180">
        <f>ROUND((175/100)*ROUND((ROUND((Source!AE346*Source!AV346*Source!I346),2)),2), 2)</f>
        <v>5198.03</v>
      </c>
      <c r="V180">
        <f>ROUND((160/100)*ROUND(ROUND((ROUND((Source!AE346*Source!AV346*Source!I346),2)*Source!BS346),2), 2), 2)</f>
        <v>136253.6</v>
      </c>
    </row>
    <row r="181" spans="1:28" ht="14.25" x14ac:dyDescent="0.2">
      <c r="A181" s="21"/>
      <c r="B181" s="21"/>
      <c r="C181" s="57" t="s">
        <v>440</v>
      </c>
      <c r="D181" s="22"/>
      <c r="E181" s="20"/>
      <c r="F181" s="24">
        <f>Source!AO346</f>
        <v>1041.01</v>
      </c>
      <c r="G181" s="23" t="str">
        <f>Source!DG346</f>
        <v/>
      </c>
      <c r="H181" s="20">
        <f>Source!AV346</f>
        <v>1.0669999999999999</v>
      </c>
      <c r="I181" s="24">
        <f>ROUND((ROUND((Source!AF346*Source!AV346*Source!I346),2)),2)</f>
        <v>3712.15</v>
      </c>
      <c r="J181" s="20">
        <f>IF(Source!BA346&lt;&gt; 0, Source!BA346, 1)</f>
        <v>28.67</v>
      </c>
      <c r="K181" s="24">
        <f>Source!S346</f>
        <v>106427.34</v>
      </c>
      <c r="W181">
        <f>I181</f>
        <v>3712.15</v>
      </c>
    </row>
    <row r="182" spans="1:28" ht="14.25" x14ac:dyDescent="0.2">
      <c r="A182" s="21"/>
      <c r="B182" s="21"/>
      <c r="C182" s="57" t="s">
        <v>441</v>
      </c>
      <c r="D182" s="22"/>
      <c r="E182" s="20"/>
      <c r="F182" s="24">
        <f>Source!AM346</f>
        <v>3856.45</v>
      </c>
      <c r="G182" s="23" t="str">
        <f>Source!DE346</f>
        <v/>
      </c>
      <c r="H182" s="20">
        <f>Source!AV346</f>
        <v>1.0669999999999999</v>
      </c>
      <c r="I182" s="24">
        <f>(ROUND((ROUND(((Source!ET346)*Source!AV346*Source!I346),2)),2)+ROUND((ROUND(((Source!AE346-(Source!EU346))*Source!AV346*Source!I346),2)),2))</f>
        <v>13751.77</v>
      </c>
      <c r="J182" s="20">
        <f>IF(Source!BB346&lt;&gt; 0, Source!BB346, 1)</f>
        <v>12.06</v>
      </c>
      <c r="K182" s="24">
        <f>Source!Q346</f>
        <v>165846.35</v>
      </c>
    </row>
    <row r="183" spans="1:28" ht="14.25" x14ac:dyDescent="0.2">
      <c r="A183" s="21"/>
      <c r="B183" s="21"/>
      <c r="C183" s="57" t="s">
        <v>442</v>
      </c>
      <c r="D183" s="22"/>
      <c r="E183" s="20"/>
      <c r="F183" s="24">
        <f>Source!AN346</f>
        <v>832.97</v>
      </c>
      <c r="G183" s="23" t="str">
        <f>Source!DF346</f>
        <v/>
      </c>
      <c r="H183" s="20">
        <f>Source!AV346</f>
        <v>1.0669999999999999</v>
      </c>
      <c r="I183" s="25">
        <f>ROUND((ROUND((Source!AE346*Source!AV346*Source!I346),2)),2)</f>
        <v>2970.3</v>
      </c>
      <c r="J183" s="20">
        <f>IF(Source!BS346&lt;&gt; 0, Source!BS346, 1)</f>
        <v>28.67</v>
      </c>
      <c r="K183" s="25">
        <f>Source!R346</f>
        <v>85158.5</v>
      </c>
      <c r="W183">
        <f>I183</f>
        <v>2970.3</v>
      </c>
    </row>
    <row r="184" spans="1:28" ht="14.25" x14ac:dyDescent="0.2">
      <c r="A184" s="21"/>
      <c r="B184" s="21"/>
      <c r="C184" s="57" t="s">
        <v>443</v>
      </c>
      <c r="D184" s="22" t="s">
        <v>444</v>
      </c>
      <c r="E184" s="20">
        <f>Source!DN346</f>
        <v>112</v>
      </c>
      <c r="F184" s="24"/>
      <c r="G184" s="23"/>
      <c r="H184" s="20"/>
      <c r="I184" s="24">
        <f>SUM(Q180:Q183)</f>
        <v>4157.6099999999997</v>
      </c>
      <c r="J184" s="20">
        <f>Source!BZ346</f>
        <v>92</v>
      </c>
      <c r="K184" s="24">
        <f>SUM(R180:R183)</f>
        <v>97913.15</v>
      </c>
    </row>
    <row r="185" spans="1:28" ht="14.25" x14ac:dyDescent="0.2">
      <c r="A185" s="21"/>
      <c r="B185" s="21"/>
      <c r="C185" s="57" t="s">
        <v>445</v>
      </c>
      <c r="D185" s="22" t="s">
        <v>444</v>
      </c>
      <c r="E185" s="20">
        <f>Source!DO346</f>
        <v>70</v>
      </c>
      <c r="F185" s="24"/>
      <c r="G185" s="23"/>
      <c r="H185" s="20"/>
      <c r="I185" s="24">
        <f>SUM(S180:S184)</f>
        <v>2598.5100000000002</v>
      </c>
      <c r="J185" s="20">
        <f>Source!CA346</f>
        <v>43</v>
      </c>
      <c r="K185" s="24">
        <f>SUM(T180:T184)</f>
        <v>45763.76</v>
      </c>
    </row>
    <row r="186" spans="1:28" ht="14.25" x14ac:dyDescent="0.2">
      <c r="A186" s="21"/>
      <c r="B186" s="21"/>
      <c r="C186" s="57" t="s">
        <v>446</v>
      </c>
      <c r="D186" s="22" t="s">
        <v>444</v>
      </c>
      <c r="E186" s="20">
        <f>175</f>
        <v>175</v>
      </c>
      <c r="F186" s="24"/>
      <c r="G186" s="23"/>
      <c r="H186" s="20"/>
      <c r="I186" s="24">
        <f>SUM(U180:U185)</f>
        <v>5198.03</v>
      </c>
      <c r="J186" s="20">
        <f>160</f>
        <v>160</v>
      </c>
      <c r="K186" s="24">
        <f>SUM(V180:V185)</f>
        <v>136253.6</v>
      </c>
    </row>
    <row r="187" spans="1:28" ht="14.25" x14ac:dyDescent="0.2">
      <c r="A187" s="27"/>
      <c r="B187" s="27"/>
      <c r="C187" s="58" t="s">
        <v>447</v>
      </c>
      <c r="D187" s="28" t="s">
        <v>448</v>
      </c>
      <c r="E187" s="29">
        <f>Source!AQ346</f>
        <v>87.48</v>
      </c>
      <c r="F187" s="30"/>
      <c r="G187" s="31" t="str">
        <f>Source!DI346</f>
        <v/>
      </c>
      <c r="H187" s="29">
        <f>Source!AV346</f>
        <v>1.0669999999999999</v>
      </c>
      <c r="I187" s="30">
        <f>Source!U346</f>
        <v>311.94615672000003</v>
      </c>
      <c r="J187" s="29"/>
      <c r="K187" s="30"/>
      <c r="AB187" s="26">
        <f>I187</f>
        <v>311.94615672000003</v>
      </c>
    </row>
    <row r="188" spans="1:28" ht="15" x14ac:dyDescent="0.25">
      <c r="A188" s="32"/>
      <c r="B188" s="32"/>
      <c r="C188" s="59" t="s">
        <v>449</v>
      </c>
      <c r="D188" s="32"/>
      <c r="E188" s="32"/>
      <c r="F188" s="32"/>
      <c r="G188" s="32"/>
      <c r="H188" s="40">
        <f>I181+I182+I184+I185+I186</f>
        <v>29418.07</v>
      </c>
      <c r="I188" s="40"/>
      <c r="J188" s="40">
        <f>K181+K182+K184+K185+K186</f>
        <v>552204.19999999995</v>
      </c>
      <c r="K188" s="40"/>
      <c r="O188" s="26">
        <f>I181+I182+I184+I185+I186</f>
        <v>29418.07</v>
      </c>
      <c r="P188" s="26">
        <f>K181+K182+K184+K185+K186</f>
        <v>552204.19999999995</v>
      </c>
      <c r="X188">
        <f>IF(Source!BI346&lt;=1,I181+I182+I184+I185+I186-0, 0)</f>
        <v>0</v>
      </c>
      <c r="Y188">
        <f>IF(Source!BI346=2,I181+I182+I184+I185+I186-0, 0)</f>
        <v>29418.07</v>
      </c>
      <c r="Z188">
        <f>IF(Source!BI346=3,I181+I182+I184+I185+I186-0, 0)</f>
        <v>0</v>
      </c>
      <c r="AA188">
        <f>IF(Source!BI346=4,I181+I182+I184+I185+I186,0)</f>
        <v>0</v>
      </c>
    </row>
    <row r="190" spans="1:28" ht="28.5" x14ac:dyDescent="0.2">
      <c r="A190" s="21">
        <v>18</v>
      </c>
      <c r="B190" s="21" t="str">
        <f>Source!F347</f>
        <v>4.8-278-1</v>
      </c>
      <c r="C190" s="57" t="s">
        <v>180</v>
      </c>
      <c r="D190" s="22" t="str">
        <f>Source!H347</f>
        <v>1  ШТ.</v>
      </c>
      <c r="E190" s="20">
        <f>Source!I347</f>
        <v>187</v>
      </c>
      <c r="F190" s="24"/>
      <c r="G190" s="23"/>
      <c r="H190" s="20"/>
      <c r="I190" s="24"/>
      <c r="J190" s="20"/>
      <c r="K190" s="24"/>
      <c r="Q190">
        <f>ROUND((Source!DN347/100)*ROUND((ROUND((Source!AF347*Source!AV347*Source!I347),2)),2), 2)</f>
        <v>639.13</v>
      </c>
      <c r="R190">
        <f>Source!X347</f>
        <v>15051.7</v>
      </c>
      <c r="S190">
        <f>ROUND((Source!DO347/100)*ROUND((ROUND((Source!AF347*Source!AV347*Source!I347),2)),2), 2)</f>
        <v>399.46</v>
      </c>
      <c r="T190">
        <f>Source!Y347</f>
        <v>7035.03</v>
      </c>
      <c r="U190">
        <f>ROUND((175/100)*ROUND((ROUND((Source!AE347*Source!AV347*Source!I347),2)),2), 2)</f>
        <v>1847.14</v>
      </c>
      <c r="V190">
        <f>ROUND((160/100)*ROUND(ROUND((ROUND((Source!AE347*Source!AV347*Source!I347),2)*Source!BS347),2), 2), 2)</f>
        <v>48418.35</v>
      </c>
    </row>
    <row r="191" spans="1:28" ht="14.25" x14ac:dyDescent="0.2">
      <c r="A191" s="21"/>
      <c r="B191" s="21"/>
      <c r="C191" s="57" t="s">
        <v>440</v>
      </c>
      <c r="D191" s="22"/>
      <c r="E191" s="20"/>
      <c r="F191" s="24">
        <f>Source!AO347</f>
        <v>2.86</v>
      </c>
      <c r="G191" s="23" t="str">
        <f>Source!DG347</f>
        <v/>
      </c>
      <c r="H191" s="20">
        <f>Source!AV347</f>
        <v>1.0669999999999999</v>
      </c>
      <c r="I191" s="24">
        <f>ROUND((ROUND((Source!AF347*Source!AV347*Source!I347),2)),2)</f>
        <v>570.65</v>
      </c>
      <c r="J191" s="20">
        <f>IF(Source!BA347&lt;&gt; 0, Source!BA347, 1)</f>
        <v>28.67</v>
      </c>
      <c r="K191" s="24">
        <f>Source!S347</f>
        <v>16360.54</v>
      </c>
      <c r="W191">
        <f>I191</f>
        <v>570.65</v>
      </c>
    </row>
    <row r="192" spans="1:28" ht="14.25" x14ac:dyDescent="0.2">
      <c r="A192" s="21"/>
      <c r="B192" s="21"/>
      <c r="C192" s="57" t="s">
        <v>441</v>
      </c>
      <c r="D192" s="22"/>
      <c r="E192" s="20"/>
      <c r="F192" s="24">
        <f>Source!AM347</f>
        <v>18.87</v>
      </c>
      <c r="G192" s="23" t="str">
        <f>Source!DE347</f>
        <v/>
      </c>
      <c r="H192" s="20">
        <f>Source!AV347</f>
        <v>1.0669999999999999</v>
      </c>
      <c r="I192" s="24">
        <f>(ROUND((ROUND(((Source!ET347)*Source!AV347*Source!I347),2)),2)+ROUND((ROUND(((Source!AE347-(Source!EU347))*Source!AV347*Source!I347),2)),2))</f>
        <v>3765.11</v>
      </c>
      <c r="J192" s="20">
        <f>IF(Source!BB347&lt;&gt; 0, Source!BB347, 1)</f>
        <v>13.42</v>
      </c>
      <c r="K192" s="24">
        <f>Source!Q347</f>
        <v>50527.78</v>
      </c>
    </row>
    <row r="193" spans="1:28" ht="14.25" x14ac:dyDescent="0.2">
      <c r="A193" s="21"/>
      <c r="B193" s="21"/>
      <c r="C193" s="57" t="s">
        <v>442</v>
      </c>
      <c r="D193" s="22"/>
      <c r="E193" s="20"/>
      <c r="F193" s="24">
        <f>Source!AN347</f>
        <v>5.29</v>
      </c>
      <c r="G193" s="23" t="str">
        <f>Source!DF347</f>
        <v/>
      </c>
      <c r="H193" s="20">
        <f>Source!AV347</f>
        <v>1.0669999999999999</v>
      </c>
      <c r="I193" s="25">
        <f>ROUND((ROUND((Source!AE347*Source!AV347*Source!I347),2)),2)</f>
        <v>1055.51</v>
      </c>
      <c r="J193" s="20">
        <f>IF(Source!BS347&lt;&gt; 0, Source!BS347, 1)</f>
        <v>28.67</v>
      </c>
      <c r="K193" s="25">
        <f>Source!R347</f>
        <v>30261.47</v>
      </c>
      <c r="W193">
        <f>I193</f>
        <v>1055.51</v>
      </c>
    </row>
    <row r="194" spans="1:28" ht="14.25" x14ac:dyDescent="0.2">
      <c r="A194" s="21"/>
      <c r="B194" s="21"/>
      <c r="C194" s="57" t="s">
        <v>443</v>
      </c>
      <c r="D194" s="22" t="s">
        <v>444</v>
      </c>
      <c r="E194" s="20">
        <f>Source!DN347</f>
        <v>112</v>
      </c>
      <c r="F194" s="24"/>
      <c r="G194" s="23"/>
      <c r="H194" s="20"/>
      <c r="I194" s="24">
        <f>SUM(Q190:Q193)</f>
        <v>639.13</v>
      </c>
      <c r="J194" s="20">
        <f>Source!BZ347</f>
        <v>92</v>
      </c>
      <c r="K194" s="24">
        <f>SUM(R190:R193)</f>
        <v>15051.7</v>
      </c>
    </row>
    <row r="195" spans="1:28" ht="14.25" x14ac:dyDescent="0.2">
      <c r="A195" s="21"/>
      <c r="B195" s="21"/>
      <c r="C195" s="57" t="s">
        <v>445</v>
      </c>
      <c r="D195" s="22" t="s">
        <v>444</v>
      </c>
      <c r="E195" s="20">
        <f>Source!DO347</f>
        <v>70</v>
      </c>
      <c r="F195" s="24"/>
      <c r="G195" s="23"/>
      <c r="H195" s="20"/>
      <c r="I195" s="24">
        <f>SUM(S190:S194)</f>
        <v>399.46</v>
      </c>
      <c r="J195" s="20">
        <f>Source!CA347</f>
        <v>43</v>
      </c>
      <c r="K195" s="24">
        <f>SUM(T190:T194)</f>
        <v>7035.03</v>
      </c>
    </row>
    <row r="196" spans="1:28" ht="14.25" x14ac:dyDescent="0.2">
      <c r="A196" s="21"/>
      <c r="B196" s="21"/>
      <c r="C196" s="57" t="s">
        <v>446</v>
      </c>
      <c r="D196" s="22" t="s">
        <v>444</v>
      </c>
      <c r="E196" s="20">
        <f>175</f>
        <v>175</v>
      </c>
      <c r="F196" s="24"/>
      <c r="G196" s="23"/>
      <c r="H196" s="20"/>
      <c r="I196" s="24">
        <f>SUM(U190:U195)</f>
        <v>1847.14</v>
      </c>
      <c r="J196" s="20">
        <f>160</f>
        <v>160</v>
      </c>
      <c r="K196" s="24">
        <f>SUM(V190:V195)</f>
        <v>48418.35</v>
      </c>
    </row>
    <row r="197" spans="1:28" ht="14.25" x14ac:dyDescent="0.2">
      <c r="A197" s="27"/>
      <c r="B197" s="27"/>
      <c r="C197" s="58" t="s">
        <v>447</v>
      </c>
      <c r="D197" s="28" t="s">
        <v>448</v>
      </c>
      <c r="E197" s="29">
        <f>Source!AQ347</f>
        <v>0.24</v>
      </c>
      <c r="F197" s="30"/>
      <c r="G197" s="31" t="str">
        <f>Source!DI347</f>
        <v/>
      </c>
      <c r="H197" s="29">
        <f>Source!AV347</f>
        <v>1.0669999999999999</v>
      </c>
      <c r="I197" s="30">
        <f>Source!U347</f>
        <v>47.886959999999995</v>
      </c>
      <c r="J197" s="29"/>
      <c r="K197" s="30"/>
      <c r="AB197" s="26">
        <f>I197</f>
        <v>47.886959999999995</v>
      </c>
    </row>
    <row r="198" spans="1:28" ht="15" x14ac:dyDescent="0.25">
      <c r="A198" s="32"/>
      <c r="B198" s="32"/>
      <c r="C198" s="59" t="s">
        <v>449</v>
      </c>
      <c r="D198" s="32"/>
      <c r="E198" s="32"/>
      <c r="F198" s="32"/>
      <c r="G198" s="32"/>
      <c r="H198" s="40">
        <f>I191+I192+I194+I195+I196</f>
        <v>7221.4900000000007</v>
      </c>
      <c r="I198" s="40"/>
      <c r="J198" s="40">
        <f>K191+K192+K194+K195+K196</f>
        <v>137393.4</v>
      </c>
      <c r="K198" s="40"/>
      <c r="O198" s="26">
        <f>I191+I192+I194+I195+I196</f>
        <v>7221.4900000000007</v>
      </c>
      <c r="P198" s="26">
        <f>K191+K192+K194+K195+K196</f>
        <v>137393.4</v>
      </c>
      <c r="X198">
        <f>IF(Source!BI347&lt;=1,I191+I192+I194+I195+I196-0, 0)</f>
        <v>0</v>
      </c>
      <c r="Y198">
        <f>IF(Source!BI347=2,I191+I192+I194+I195+I196-0, 0)</f>
        <v>7221.4900000000007</v>
      </c>
      <c r="Z198">
        <f>IF(Source!BI347=3,I191+I192+I194+I195+I196-0, 0)</f>
        <v>0</v>
      </c>
      <c r="AA198">
        <f>IF(Source!BI347=4,I191+I192+I194+I195+I196,0)</f>
        <v>0</v>
      </c>
    </row>
    <row r="200" spans="1:28" ht="28.5" x14ac:dyDescent="0.2">
      <c r="A200" s="21">
        <v>19</v>
      </c>
      <c r="B200" s="21" t="str">
        <f>Source!F348</f>
        <v>3.33-26-1</v>
      </c>
      <c r="C200" s="57" t="s">
        <v>183</v>
      </c>
      <c r="D200" s="22" t="str">
        <f>Source!H348</f>
        <v>1 комплект</v>
      </c>
      <c r="E200" s="20">
        <f>Source!I348</f>
        <v>22</v>
      </c>
      <c r="F200" s="24"/>
      <c r="G200" s="23"/>
      <c r="H200" s="20"/>
      <c r="I200" s="24"/>
      <c r="J200" s="20"/>
      <c r="K200" s="24"/>
      <c r="Q200">
        <f>ROUND((Source!DN348/100)*ROUND((ROUND((Source!AF348*Source!AV348*Source!I348),2)),2), 2)</f>
        <v>1189.99</v>
      </c>
      <c r="R200">
        <f>Source!X348</f>
        <v>28131.55</v>
      </c>
      <c r="S200">
        <f>ROUND((Source!DO348/100)*ROUND((ROUND((Source!AF348*Source!AV348*Source!I348),2)),2), 2)</f>
        <v>835.08</v>
      </c>
      <c r="T200">
        <f>Source!Y348</f>
        <v>12270.14</v>
      </c>
      <c r="U200">
        <f>ROUND((175/100)*ROUND((ROUND((Source!AE348*Source!AV348*Source!I348),2)),2), 2)</f>
        <v>794.73</v>
      </c>
      <c r="V200">
        <f>ROUND((160/100)*ROUND(ROUND((ROUND((Source!AE348*Source!AV348*Source!I348),2)*Source!BS348),2), 2), 2)</f>
        <v>20831.86</v>
      </c>
    </row>
    <row r="201" spans="1:28" ht="14.25" x14ac:dyDescent="0.2">
      <c r="A201" s="21"/>
      <c r="B201" s="21"/>
      <c r="C201" s="57" t="s">
        <v>440</v>
      </c>
      <c r="D201" s="22"/>
      <c r="E201" s="20"/>
      <c r="F201" s="24">
        <f>Source!AO348</f>
        <v>43.65</v>
      </c>
      <c r="G201" s="23" t="str">
        <f>Source!DG348</f>
        <v/>
      </c>
      <c r="H201" s="20">
        <f>Source!AV348</f>
        <v>1.087</v>
      </c>
      <c r="I201" s="24">
        <f>ROUND((ROUND((Source!AF348*Source!AV348*Source!I348),2)),2)</f>
        <v>1043.8499999999999</v>
      </c>
      <c r="J201" s="20">
        <f>IF(Source!BA348&lt;&gt; 0, Source!BA348, 1)</f>
        <v>28.67</v>
      </c>
      <c r="K201" s="24">
        <f>Source!S348</f>
        <v>29927.18</v>
      </c>
      <c r="W201">
        <f>I201</f>
        <v>1043.8499999999999</v>
      </c>
    </row>
    <row r="202" spans="1:28" ht="14.25" x14ac:dyDescent="0.2">
      <c r="A202" s="21"/>
      <c r="B202" s="21"/>
      <c r="C202" s="57" t="s">
        <v>441</v>
      </c>
      <c r="D202" s="22"/>
      <c r="E202" s="20"/>
      <c r="F202" s="24">
        <f>Source!AM348</f>
        <v>187.78</v>
      </c>
      <c r="G202" s="23" t="str">
        <f>Source!DE348</f>
        <v/>
      </c>
      <c r="H202" s="20">
        <f>Source!AV348</f>
        <v>1.087</v>
      </c>
      <c r="I202" s="24">
        <f>(ROUND((ROUND(((Source!ET348)*Source!AV348*Source!I348),2)),2)+ROUND((ROUND(((Source!AE348-(Source!EU348))*Source!AV348*Source!I348),2)),2))</f>
        <v>4490.57</v>
      </c>
      <c r="J202" s="20">
        <f>IF(Source!BB348&lt;&gt; 0, Source!BB348, 1)</f>
        <v>9.93</v>
      </c>
      <c r="K202" s="24">
        <f>Source!Q348</f>
        <v>44591.360000000001</v>
      </c>
    </row>
    <row r="203" spans="1:28" ht="14.25" x14ac:dyDescent="0.2">
      <c r="A203" s="21"/>
      <c r="B203" s="21"/>
      <c r="C203" s="57" t="s">
        <v>442</v>
      </c>
      <c r="D203" s="22"/>
      <c r="E203" s="20"/>
      <c r="F203" s="24">
        <f>Source!AN348</f>
        <v>18.989999999999998</v>
      </c>
      <c r="G203" s="23" t="str">
        <f>Source!DF348</f>
        <v/>
      </c>
      <c r="H203" s="20">
        <f>Source!AV348</f>
        <v>1.087</v>
      </c>
      <c r="I203" s="25">
        <f>ROUND((ROUND((Source!AE348*Source!AV348*Source!I348),2)),2)</f>
        <v>454.13</v>
      </c>
      <c r="J203" s="20">
        <f>IF(Source!BS348&lt;&gt; 0, Source!BS348, 1)</f>
        <v>28.67</v>
      </c>
      <c r="K203" s="25">
        <f>Source!R348</f>
        <v>13019.91</v>
      </c>
      <c r="W203">
        <f>I203</f>
        <v>454.13</v>
      </c>
    </row>
    <row r="204" spans="1:28" ht="14.25" x14ac:dyDescent="0.2">
      <c r="A204" s="21"/>
      <c r="B204" s="21"/>
      <c r="C204" s="57" t="s">
        <v>464</v>
      </c>
      <c r="D204" s="22"/>
      <c r="E204" s="20"/>
      <c r="F204" s="24">
        <f>Source!AL348</f>
        <v>5.67</v>
      </c>
      <c r="G204" s="23" t="str">
        <f>Source!DD348</f>
        <v/>
      </c>
      <c r="H204" s="20">
        <f>Source!AW348</f>
        <v>1</v>
      </c>
      <c r="I204" s="24">
        <f>ROUND((ROUND((Source!AC348*Source!AW348*Source!I348),2)),2)</f>
        <v>124.74</v>
      </c>
      <c r="J204" s="20">
        <f>IF(Source!BC348&lt;&gt; 0, Source!BC348, 1)</f>
        <v>8.24</v>
      </c>
      <c r="K204" s="24">
        <f>Source!P348</f>
        <v>1027.8599999999999</v>
      </c>
    </row>
    <row r="205" spans="1:28" ht="14.25" x14ac:dyDescent="0.2">
      <c r="A205" s="21"/>
      <c r="B205" s="21"/>
      <c r="C205" s="57" t="s">
        <v>443</v>
      </c>
      <c r="D205" s="22" t="s">
        <v>444</v>
      </c>
      <c r="E205" s="20">
        <f>Source!DN348</f>
        <v>114</v>
      </c>
      <c r="F205" s="24"/>
      <c r="G205" s="23"/>
      <c r="H205" s="20"/>
      <c r="I205" s="24">
        <f>SUM(Q200:Q204)</f>
        <v>1189.99</v>
      </c>
      <c r="J205" s="20">
        <f>Source!BZ348</f>
        <v>94</v>
      </c>
      <c r="K205" s="24">
        <f>SUM(R200:R204)</f>
        <v>28131.55</v>
      </c>
    </row>
    <row r="206" spans="1:28" ht="14.25" x14ac:dyDescent="0.2">
      <c r="A206" s="21"/>
      <c r="B206" s="21"/>
      <c r="C206" s="57" t="s">
        <v>445</v>
      </c>
      <c r="D206" s="22" t="s">
        <v>444</v>
      </c>
      <c r="E206" s="20">
        <f>Source!DO348</f>
        <v>80</v>
      </c>
      <c r="F206" s="24"/>
      <c r="G206" s="23"/>
      <c r="H206" s="20"/>
      <c r="I206" s="24">
        <f>SUM(S200:S205)</f>
        <v>835.08</v>
      </c>
      <c r="J206" s="20">
        <f>Source!CA348</f>
        <v>41</v>
      </c>
      <c r="K206" s="24">
        <f>SUM(T200:T205)</f>
        <v>12270.14</v>
      </c>
    </row>
    <row r="207" spans="1:28" ht="14.25" x14ac:dyDescent="0.2">
      <c r="A207" s="21"/>
      <c r="B207" s="21"/>
      <c r="C207" s="57" t="s">
        <v>446</v>
      </c>
      <c r="D207" s="22" t="s">
        <v>444</v>
      </c>
      <c r="E207" s="20">
        <f>175</f>
        <v>175</v>
      </c>
      <c r="F207" s="24"/>
      <c r="G207" s="23"/>
      <c r="H207" s="20"/>
      <c r="I207" s="24">
        <f>SUM(U200:U206)</f>
        <v>794.73</v>
      </c>
      <c r="J207" s="20">
        <f>160</f>
        <v>160</v>
      </c>
      <c r="K207" s="24">
        <f>SUM(V200:V206)</f>
        <v>20831.86</v>
      </c>
    </row>
    <row r="208" spans="1:28" ht="14.25" x14ac:dyDescent="0.2">
      <c r="A208" s="27"/>
      <c r="B208" s="27"/>
      <c r="C208" s="58" t="s">
        <v>447</v>
      </c>
      <c r="D208" s="28" t="s">
        <v>448</v>
      </c>
      <c r="E208" s="29">
        <f>Source!AQ348</f>
        <v>3.76</v>
      </c>
      <c r="F208" s="30"/>
      <c r="G208" s="31" t="str">
        <f>Source!DI348</f>
        <v/>
      </c>
      <c r="H208" s="29">
        <f>Source!AV348</f>
        <v>1.087</v>
      </c>
      <c r="I208" s="30">
        <f>Source!U348</f>
        <v>89.916639999999987</v>
      </c>
      <c r="J208" s="29"/>
      <c r="K208" s="30"/>
      <c r="AB208" s="26">
        <f>I208</f>
        <v>89.916639999999987</v>
      </c>
    </row>
    <row r="209" spans="1:28" ht="15" x14ac:dyDescent="0.25">
      <c r="A209" s="32"/>
      <c r="B209" s="32"/>
      <c r="C209" s="59" t="s">
        <v>449</v>
      </c>
      <c r="D209" s="32"/>
      <c r="E209" s="32"/>
      <c r="F209" s="32"/>
      <c r="G209" s="32"/>
      <c r="H209" s="40">
        <f>I201+I202+I204+I205+I206+I207</f>
        <v>8478.9599999999991</v>
      </c>
      <c r="I209" s="40"/>
      <c r="J209" s="40">
        <f>K201+K202+K204+K205+K206+K207</f>
        <v>136779.95000000001</v>
      </c>
      <c r="K209" s="40"/>
      <c r="O209" s="26">
        <f>I201+I202+I204+I205+I206+I207</f>
        <v>8478.9599999999991</v>
      </c>
      <c r="P209" s="26">
        <f>K201+K202+K204+K205+K206+K207</f>
        <v>136779.95000000001</v>
      </c>
      <c r="X209">
        <f>IF(Source!BI348&lt;=1,I201+I202+I204+I205+I206+I207-0, 0)</f>
        <v>8478.9599999999991</v>
      </c>
      <c r="Y209">
        <f>IF(Source!BI348=2,I201+I202+I204+I205+I206+I207-0, 0)</f>
        <v>0</v>
      </c>
      <c r="Z209">
        <f>IF(Source!BI348=3,I201+I202+I204+I205+I206+I207-0, 0)</f>
        <v>0</v>
      </c>
      <c r="AA209">
        <f>IF(Source!BI348=4,I201+I202+I204+I205+I206+I207,0)</f>
        <v>0</v>
      </c>
    </row>
    <row r="211" spans="1:28" ht="28.5" x14ac:dyDescent="0.2">
      <c r="A211" s="21">
        <v>20</v>
      </c>
      <c r="B211" s="21" t="str">
        <f>Source!F349</f>
        <v>3.33-26-3</v>
      </c>
      <c r="C211" s="57" t="s">
        <v>185</v>
      </c>
      <c r="D211" s="22" t="str">
        <f>Source!H349</f>
        <v>1 комплект</v>
      </c>
      <c r="E211" s="20">
        <f>Source!I349</f>
        <v>2</v>
      </c>
      <c r="F211" s="24"/>
      <c r="G211" s="23"/>
      <c r="H211" s="20"/>
      <c r="I211" s="24"/>
      <c r="J211" s="20"/>
      <c r="K211" s="24"/>
      <c r="Q211">
        <f>ROUND((Source!DN349/100)*ROUND((ROUND((Source!AF349*Source!AV349*Source!I349),2)),2), 2)</f>
        <v>213.51</v>
      </c>
      <c r="R211">
        <f>Source!X349</f>
        <v>5047.42</v>
      </c>
      <c r="S211">
        <f>ROUND((Source!DO349/100)*ROUND((ROUND((Source!AF349*Source!AV349*Source!I349),2)),2), 2)</f>
        <v>149.83000000000001</v>
      </c>
      <c r="T211">
        <f>Source!Y349</f>
        <v>2201.54</v>
      </c>
      <c r="U211">
        <f>ROUND((175/100)*ROUND((ROUND((Source!AE349*Source!AV349*Source!I349),2)),2), 2)</f>
        <v>42.12</v>
      </c>
      <c r="V211">
        <f>ROUND((160/100)*ROUND(ROUND((ROUND((Source!AE349*Source!AV349*Source!I349),2)*Source!BS349),2), 2), 2)</f>
        <v>1104.1400000000001</v>
      </c>
    </row>
    <row r="212" spans="1:28" ht="14.25" x14ac:dyDescent="0.2">
      <c r="A212" s="21"/>
      <c r="B212" s="21"/>
      <c r="C212" s="57" t="s">
        <v>440</v>
      </c>
      <c r="D212" s="22"/>
      <c r="E212" s="20"/>
      <c r="F212" s="24">
        <f>Source!AO349</f>
        <v>86.15</v>
      </c>
      <c r="G212" s="23" t="str">
        <f>Source!DG349</f>
        <v/>
      </c>
      <c r="H212" s="20">
        <f>Source!AV349</f>
        <v>1.087</v>
      </c>
      <c r="I212" s="24">
        <f>ROUND((ROUND((Source!AF349*Source!AV349*Source!I349),2)),2)</f>
        <v>187.29</v>
      </c>
      <c r="J212" s="20">
        <f>IF(Source!BA349&lt;&gt; 0, Source!BA349, 1)</f>
        <v>28.67</v>
      </c>
      <c r="K212" s="24">
        <f>Source!S349</f>
        <v>5369.6</v>
      </c>
      <c r="W212">
        <f>I212</f>
        <v>187.29</v>
      </c>
    </row>
    <row r="213" spans="1:28" ht="14.25" x14ac:dyDescent="0.2">
      <c r="A213" s="21"/>
      <c r="B213" s="21"/>
      <c r="C213" s="57" t="s">
        <v>441</v>
      </c>
      <c r="D213" s="22"/>
      <c r="E213" s="20"/>
      <c r="F213" s="24">
        <f>Source!AM349</f>
        <v>146.99</v>
      </c>
      <c r="G213" s="23" t="str">
        <f>Source!DE349</f>
        <v/>
      </c>
      <c r="H213" s="20">
        <f>Source!AV349</f>
        <v>1.087</v>
      </c>
      <c r="I213" s="24">
        <f>(ROUND((ROUND(((Source!ET349)*Source!AV349*Source!I349),2)),2)+ROUND((ROUND(((Source!AE349-(Source!EU349))*Source!AV349*Source!I349),2)),2))</f>
        <v>319.56</v>
      </c>
      <c r="J213" s="20">
        <f>IF(Source!BB349&lt;&gt; 0, Source!BB349, 1)</f>
        <v>9.39</v>
      </c>
      <c r="K213" s="24">
        <f>Source!Q349</f>
        <v>3000.67</v>
      </c>
    </row>
    <row r="214" spans="1:28" ht="14.25" x14ac:dyDescent="0.2">
      <c r="A214" s="21"/>
      <c r="B214" s="21"/>
      <c r="C214" s="57" t="s">
        <v>442</v>
      </c>
      <c r="D214" s="22"/>
      <c r="E214" s="20"/>
      <c r="F214" s="24">
        <f>Source!AN349</f>
        <v>11.07</v>
      </c>
      <c r="G214" s="23" t="str">
        <f>Source!DF349</f>
        <v/>
      </c>
      <c r="H214" s="20">
        <f>Source!AV349</f>
        <v>1.087</v>
      </c>
      <c r="I214" s="25">
        <f>ROUND((ROUND((Source!AE349*Source!AV349*Source!I349),2)),2)</f>
        <v>24.07</v>
      </c>
      <c r="J214" s="20">
        <f>IF(Source!BS349&lt;&gt; 0, Source!BS349, 1)</f>
        <v>28.67</v>
      </c>
      <c r="K214" s="25">
        <f>Source!R349</f>
        <v>690.09</v>
      </c>
      <c r="W214">
        <f>I214</f>
        <v>24.07</v>
      </c>
    </row>
    <row r="215" spans="1:28" ht="14.25" x14ac:dyDescent="0.2">
      <c r="A215" s="21"/>
      <c r="B215" s="21"/>
      <c r="C215" s="57" t="s">
        <v>464</v>
      </c>
      <c r="D215" s="22"/>
      <c r="E215" s="20"/>
      <c r="F215" s="24">
        <f>Source!AL349</f>
        <v>5.88</v>
      </c>
      <c r="G215" s="23" t="str">
        <f>Source!DD349</f>
        <v/>
      </c>
      <c r="H215" s="20">
        <f>Source!AW349</f>
        <v>1</v>
      </c>
      <c r="I215" s="24">
        <f>ROUND((ROUND((Source!AC349*Source!AW349*Source!I349),2)),2)</f>
        <v>11.76</v>
      </c>
      <c r="J215" s="20">
        <f>IF(Source!BC349&lt;&gt; 0, Source!BC349, 1)</f>
        <v>8.24</v>
      </c>
      <c r="K215" s="24">
        <f>Source!P349</f>
        <v>96.9</v>
      </c>
    </row>
    <row r="216" spans="1:28" ht="14.25" x14ac:dyDescent="0.2">
      <c r="A216" s="21"/>
      <c r="B216" s="21"/>
      <c r="C216" s="57" t="s">
        <v>443</v>
      </c>
      <c r="D216" s="22" t="s">
        <v>444</v>
      </c>
      <c r="E216" s="20">
        <f>Source!DN349</f>
        <v>114</v>
      </c>
      <c r="F216" s="24"/>
      <c r="G216" s="23"/>
      <c r="H216" s="20"/>
      <c r="I216" s="24">
        <f>SUM(Q211:Q215)</f>
        <v>213.51</v>
      </c>
      <c r="J216" s="20">
        <f>Source!BZ349</f>
        <v>94</v>
      </c>
      <c r="K216" s="24">
        <f>SUM(R211:R215)</f>
        <v>5047.42</v>
      </c>
    </row>
    <row r="217" spans="1:28" ht="14.25" x14ac:dyDescent="0.2">
      <c r="A217" s="21"/>
      <c r="B217" s="21"/>
      <c r="C217" s="57" t="s">
        <v>445</v>
      </c>
      <c r="D217" s="22" t="s">
        <v>444</v>
      </c>
      <c r="E217" s="20">
        <f>Source!DO349</f>
        <v>80</v>
      </c>
      <c r="F217" s="24"/>
      <c r="G217" s="23"/>
      <c r="H217" s="20"/>
      <c r="I217" s="24">
        <f>SUM(S211:S216)</f>
        <v>149.83000000000001</v>
      </c>
      <c r="J217" s="20">
        <f>Source!CA349</f>
        <v>41</v>
      </c>
      <c r="K217" s="24">
        <f>SUM(T211:T216)</f>
        <v>2201.54</v>
      </c>
    </row>
    <row r="218" spans="1:28" ht="14.25" x14ac:dyDescent="0.2">
      <c r="A218" s="21"/>
      <c r="B218" s="21"/>
      <c r="C218" s="57" t="s">
        <v>446</v>
      </c>
      <c r="D218" s="22" t="s">
        <v>444</v>
      </c>
      <c r="E218" s="20">
        <f>175</f>
        <v>175</v>
      </c>
      <c r="F218" s="24"/>
      <c r="G218" s="23"/>
      <c r="H218" s="20"/>
      <c r="I218" s="24">
        <f>SUM(U211:U217)</f>
        <v>42.12</v>
      </c>
      <c r="J218" s="20">
        <f>160</f>
        <v>160</v>
      </c>
      <c r="K218" s="24">
        <f>SUM(V211:V217)</f>
        <v>1104.1400000000001</v>
      </c>
    </row>
    <row r="219" spans="1:28" ht="14.25" x14ac:dyDescent="0.2">
      <c r="A219" s="27"/>
      <c r="B219" s="27"/>
      <c r="C219" s="58" t="s">
        <v>447</v>
      </c>
      <c r="D219" s="28" t="s">
        <v>448</v>
      </c>
      <c r="E219" s="29">
        <f>Source!AQ349</f>
        <v>7.42</v>
      </c>
      <c r="F219" s="30"/>
      <c r="G219" s="31" t="str">
        <f>Source!DI349</f>
        <v/>
      </c>
      <c r="H219" s="29">
        <f>Source!AV349</f>
        <v>1.087</v>
      </c>
      <c r="I219" s="30">
        <f>Source!U349</f>
        <v>16.131080000000001</v>
      </c>
      <c r="J219" s="29"/>
      <c r="K219" s="30"/>
      <c r="AB219" s="26">
        <f>I219</f>
        <v>16.131080000000001</v>
      </c>
    </row>
    <row r="220" spans="1:28" ht="15" x14ac:dyDescent="0.25">
      <c r="A220" s="32"/>
      <c r="B220" s="32"/>
      <c r="C220" s="59" t="s">
        <v>449</v>
      </c>
      <c r="D220" s="32"/>
      <c r="E220" s="32"/>
      <c r="F220" s="32"/>
      <c r="G220" s="32"/>
      <c r="H220" s="40">
        <f>I212+I213+I215+I216+I217+I218</f>
        <v>924.07</v>
      </c>
      <c r="I220" s="40"/>
      <c r="J220" s="40">
        <f>K212+K213+K215+K216+K217+K218</f>
        <v>16820.27</v>
      </c>
      <c r="K220" s="40"/>
      <c r="O220" s="26">
        <f>I212+I213+I215+I216+I217+I218</f>
        <v>924.07</v>
      </c>
      <c r="P220" s="26">
        <f>K212+K213+K215+K216+K217+K218</f>
        <v>16820.27</v>
      </c>
      <c r="X220">
        <f>IF(Source!BI349&lt;=1,I212+I213+I215+I216+I217+I218-0, 0)</f>
        <v>924.07</v>
      </c>
      <c r="Y220">
        <f>IF(Source!BI349=2,I212+I213+I215+I216+I217+I218-0, 0)</f>
        <v>0</v>
      </c>
      <c r="Z220">
        <f>IF(Source!BI349=3,I212+I213+I215+I216+I217+I218-0, 0)</f>
        <v>0</v>
      </c>
      <c r="AA220">
        <f>IF(Source!BI349=4,I212+I213+I215+I216+I217+I218,0)</f>
        <v>0</v>
      </c>
    </row>
    <row r="222" spans="1:28" ht="28.5" x14ac:dyDescent="0.2">
      <c r="A222" s="21">
        <v>21</v>
      </c>
      <c r="B222" s="21" t="str">
        <f>Source!F350</f>
        <v>4.8-83-1</v>
      </c>
      <c r="C222" s="57" t="s">
        <v>187</v>
      </c>
      <c r="D222" s="22" t="str">
        <f>Source!H350</f>
        <v>1 Т</v>
      </c>
      <c r="E222" s="20">
        <f>Source!I350</f>
        <v>5.1999999999999998E-2</v>
      </c>
      <c r="F222" s="24"/>
      <c r="G222" s="23"/>
      <c r="H222" s="20"/>
      <c r="I222" s="24"/>
      <c r="J222" s="20"/>
      <c r="K222" s="24"/>
      <c r="Q222">
        <f>ROUND((Source!DN350/100)*ROUND((ROUND((Source!AF350*Source!AV350*Source!I350),2)),2), 2)</f>
        <v>69.599999999999994</v>
      </c>
      <c r="R222">
        <f>Source!X350</f>
        <v>1382.74</v>
      </c>
      <c r="S222">
        <f>ROUND((Source!DO350/100)*ROUND((ROUND((Source!AF350*Source!AV350*Source!I350),2)),2), 2)</f>
        <v>40.9</v>
      </c>
      <c r="T222">
        <f>Source!Y350</f>
        <v>717.62</v>
      </c>
      <c r="U222">
        <f>ROUND((175/100)*ROUND((ROUND((Source!AE350*Source!AV350*Source!I350),2)),2), 2)</f>
        <v>10.029999999999999</v>
      </c>
      <c r="V222">
        <f>ROUND((160/100)*ROUND(ROUND((ROUND((Source!AE350*Source!AV350*Source!I350),2)*Source!BS350),2), 2), 2)</f>
        <v>262.85000000000002</v>
      </c>
    </row>
    <row r="223" spans="1:28" ht="14.25" x14ac:dyDescent="0.2">
      <c r="A223" s="21"/>
      <c r="B223" s="21"/>
      <c r="C223" s="57" t="s">
        <v>440</v>
      </c>
      <c r="D223" s="22"/>
      <c r="E223" s="20"/>
      <c r="F223" s="24">
        <f>Source!AO350</f>
        <v>1080.1099999999999</v>
      </c>
      <c r="G223" s="23" t="str">
        <f>Source!DG350</f>
        <v/>
      </c>
      <c r="H223" s="20">
        <f>Source!AV350</f>
        <v>1.087</v>
      </c>
      <c r="I223" s="24">
        <f>ROUND((ROUND((Source!AF350*Source!AV350*Source!I350),2)),2)</f>
        <v>61.05</v>
      </c>
      <c r="J223" s="20">
        <f>IF(Source!BA350&lt;&gt; 0, Source!BA350, 1)</f>
        <v>28.67</v>
      </c>
      <c r="K223" s="24">
        <f>Source!S350</f>
        <v>1750.3</v>
      </c>
      <c r="W223">
        <f>I223</f>
        <v>61.05</v>
      </c>
    </row>
    <row r="224" spans="1:28" ht="14.25" x14ac:dyDescent="0.2">
      <c r="A224" s="21"/>
      <c r="B224" s="21"/>
      <c r="C224" s="57" t="s">
        <v>441</v>
      </c>
      <c r="D224" s="22"/>
      <c r="E224" s="20"/>
      <c r="F224" s="24">
        <f>Source!AM350</f>
        <v>1191.97</v>
      </c>
      <c r="G224" s="23" t="str">
        <f>Source!DE350</f>
        <v/>
      </c>
      <c r="H224" s="20">
        <f>Source!AV350</f>
        <v>1.087</v>
      </c>
      <c r="I224" s="24">
        <f>(ROUND((ROUND(((Source!ET350)*Source!AV350*Source!I350),2)),2)+ROUND((ROUND(((Source!AE350-(Source!EU350))*Source!AV350*Source!I350),2)),2))</f>
        <v>67.37</v>
      </c>
      <c r="J224" s="20">
        <f>IF(Source!BB350&lt;&gt; 0, Source!BB350, 1)</f>
        <v>9.2799999999999994</v>
      </c>
      <c r="K224" s="24">
        <f>Source!Q350</f>
        <v>625.19000000000005</v>
      </c>
    </row>
    <row r="225" spans="1:28" ht="14.25" x14ac:dyDescent="0.2">
      <c r="A225" s="21"/>
      <c r="B225" s="21"/>
      <c r="C225" s="57" t="s">
        <v>442</v>
      </c>
      <c r="D225" s="22"/>
      <c r="E225" s="20"/>
      <c r="F225" s="24">
        <f>Source!AN350</f>
        <v>101.46</v>
      </c>
      <c r="G225" s="23" t="str">
        <f>Source!DF350</f>
        <v/>
      </c>
      <c r="H225" s="20">
        <f>Source!AV350</f>
        <v>1.087</v>
      </c>
      <c r="I225" s="25">
        <f>ROUND((ROUND((Source!AE350*Source!AV350*Source!I350),2)),2)</f>
        <v>5.73</v>
      </c>
      <c r="J225" s="20">
        <f>IF(Source!BS350&lt;&gt; 0, Source!BS350, 1)</f>
        <v>28.67</v>
      </c>
      <c r="K225" s="25">
        <f>Source!R350</f>
        <v>164.28</v>
      </c>
      <c r="W225">
        <f>I225</f>
        <v>5.73</v>
      </c>
    </row>
    <row r="226" spans="1:28" ht="14.25" x14ac:dyDescent="0.2">
      <c r="A226" s="21"/>
      <c r="B226" s="21"/>
      <c r="C226" s="57" t="s">
        <v>464</v>
      </c>
      <c r="D226" s="22"/>
      <c r="E226" s="20"/>
      <c r="F226" s="24">
        <f>Source!AL350</f>
        <v>4781</v>
      </c>
      <c r="G226" s="23" t="str">
        <f>Source!DD350</f>
        <v/>
      </c>
      <c r="H226" s="20">
        <f>Source!AW350</f>
        <v>1</v>
      </c>
      <c r="I226" s="24">
        <f>ROUND((ROUND((Source!AC350*Source!AW350*Source!I350),2)),2)</f>
        <v>248.61</v>
      </c>
      <c r="J226" s="20">
        <f>IF(Source!BC350&lt;&gt; 0, Source!BC350, 1)</f>
        <v>8.24</v>
      </c>
      <c r="K226" s="24">
        <f>Source!P350</f>
        <v>2048.5500000000002</v>
      </c>
    </row>
    <row r="227" spans="1:28" ht="14.25" x14ac:dyDescent="0.2">
      <c r="A227" s="21"/>
      <c r="B227" s="21"/>
      <c r="C227" s="57" t="s">
        <v>443</v>
      </c>
      <c r="D227" s="22" t="s">
        <v>444</v>
      </c>
      <c r="E227" s="20">
        <f>Source!DN350</f>
        <v>114</v>
      </c>
      <c r="F227" s="24"/>
      <c r="G227" s="23"/>
      <c r="H227" s="20"/>
      <c r="I227" s="24">
        <f>SUM(Q222:Q226)</f>
        <v>69.599999999999994</v>
      </c>
      <c r="J227" s="20">
        <f>Source!BZ350</f>
        <v>79</v>
      </c>
      <c r="K227" s="24">
        <f>SUM(R222:R226)</f>
        <v>1382.74</v>
      </c>
    </row>
    <row r="228" spans="1:28" ht="14.25" x14ac:dyDescent="0.2">
      <c r="A228" s="21"/>
      <c r="B228" s="21"/>
      <c r="C228" s="57" t="s">
        <v>445</v>
      </c>
      <c r="D228" s="22" t="s">
        <v>444</v>
      </c>
      <c r="E228" s="20">
        <f>Source!DO350</f>
        <v>67</v>
      </c>
      <c r="F228" s="24"/>
      <c r="G228" s="23"/>
      <c r="H228" s="20"/>
      <c r="I228" s="24">
        <f>SUM(S222:S227)</f>
        <v>40.9</v>
      </c>
      <c r="J228" s="20">
        <f>Source!CA350</f>
        <v>41</v>
      </c>
      <c r="K228" s="24">
        <f>SUM(T222:T227)</f>
        <v>717.62</v>
      </c>
    </row>
    <row r="229" spans="1:28" ht="14.25" x14ac:dyDescent="0.2">
      <c r="A229" s="21"/>
      <c r="B229" s="21"/>
      <c r="C229" s="57" t="s">
        <v>446</v>
      </c>
      <c r="D229" s="22" t="s">
        <v>444</v>
      </c>
      <c r="E229" s="20">
        <f>175</f>
        <v>175</v>
      </c>
      <c r="F229" s="24"/>
      <c r="G229" s="23"/>
      <c r="H229" s="20"/>
      <c r="I229" s="24">
        <f>SUM(U222:U228)</f>
        <v>10.029999999999999</v>
      </c>
      <c r="J229" s="20">
        <f>160</f>
        <v>160</v>
      </c>
      <c r="K229" s="24">
        <f>SUM(V222:V228)</f>
        <v>262.85000000000002</v>
      </c>
    </row>
    <row r="230" spans="1:28" ht="14.25" x14ac:dyDescent="0.2">
      <c r="A230" s="27"/>
      <c r="B230" s="27"/>
      <c r="C230" s="58" t="s">
        <v>447</v>
      </c>
      <c r="D230" s="28" t="s">
        <v>448</v>
      </c>
      <c r="E230" s="29">
        <f>Source!AQ350</f>
        <v>87.6</v>
      </c>
      <c r="F230" s="30"/>
      <c r="G230" s="31" t="str">
        <f>Source!DI350</f>
        <v/>
      </c>
      <c r="H230" s="29">
        <f>Source!AV350</f>
        <v>1.087</v>
      </c>
      <c r="I230" s="30">
        <f>Source!U350</f>
        <v>4.9515023999999999</v>
      </c>
      <c r="J230" s="29"/>
      <c r="K230" s="30"/>
      <c r="AB230" s="26">
        <f>I230</f>
        <v>4.9515023999999999</v>
      </c>
    </row>
    <row r="231" spans="1:28" ht="15" x14ac:dyDescent="0.25">
      <c r="A231" s="32"/>
      <c r="B231" s="32"/>
      <c r="C231" s="59" t="s">
        <v>449</v>
      </c>
      <c r="D231" s="32"/>
      <c r="E231" s="32"/>
      <c r="F231" s="32"/>
      <c r="G231" s="32"/>
      <c r="H231" s="40">
        <f>I223+I224+I226+I227+I228+I229</f>
        <v>497.55999999999995</v>
      </c>
      <c r="I231" s="40"/>
      <c r="J231" s="40">
        <f>K223+K224+K226+K227+K228+K229</f>
        <v>6787.25</v>
      </c>
      <c r="K231" s="40"/>
      <c r="O231" s="26">
        <f>I223+I224+I226+I227+I228+I229</f>
        <v>497.55999999999995</v>
      </c>
      <c r="P231" s="26">
        <f>K223+K224+K226+K227+K228+K229</f>
        <v>6787.25</v>
      </c>
      <c r="X231">
        <f>IF(Source!BI350&lt;=1,I223+I224+I226+I227+I228+I229-0, 0)</f>
        <v>0</v>
      </c>
      <c r="Y231">
        <f>IF(Source!BI350=2,I223+I224+I226+I227+I228+I229-0, 0)</f>
        <v>497.55999999999995</v>
      </c>
      <c r="Z231">
        <f>IF(Source!BI350=3,I223+I224+I226+I227+I228+I229-0, 0)</f>
        <v>0</v>
      </c>
      <c r="AA231">
        <f>IF(Source!BI350=4,I223+I224+I226+I227+I228+I229,0)</f>
        <v>0</v>
      </c>
    </row>
    <row r="233" spans="1:28" ht="28.5" x14ac:dyDescent="0.2">
      <c r="A233" s="21">
        <v>22</v>
      </c>
      <c r="B233" s="21" t="str">
        <f>Source!F351</f>
        <v>4.8-143-1</v>
      </c>
      <c r="C233" s="57" t="s">
        <v>189</v>
      </c>
      <c r="D233" s="22" t="str">
        <f>Source!H351</f>
        <v>1  ШТ.</v>
      </c>
      <c r="E233" s="20">
        <f>Source!I351</f>
        <v>4</v>
      </c>
      <c r="F233" s="24"/>
      <c r="G233" s="23"/>
      <c r="H233" s="20"/>
      <c r="I233" s="24"/>
      <c r="J233" s="20"/>
      <c r="K233" s="24"/>
      <c r="Q233">
        <f>ROUND((Source!DN351/100)*ROUND((ROUND((Source!AF351*Source!AV351*Source!I351),2)),2), 2)</f>
        <v>186.53</v>
      </c>
      <c r="R233">
        <f>Source!X351</f>
        <v>3705.88</v>
      </c>
      <c r="S233">
        <f>ROUND((Source!DO351/100)*ROUND((ROUND((Source!AF351*Source!AV351*Source!I351),2)),2), 2)</f>
        <v>109.63</v>
      </c>
      <c r="T233">
        <f>Source!Y351</f>
        <v>1923.31</v>
      </c>
      <c r="U233">
        <f>ROUND((175/100)*ROUND((ROUND((Source!AE351*Source!AV351*Source!I351),2)),2), 2)</f>
        <v>227.36</v>
      </c>
      <c r="V233">
        <f>ROUND((160/100)*ROUND(ROUND((ROUND((Source!AE351*Source!AV351*Source!I351),2)*Source!BS351),2), 2), 2)</f>
        <v>5959.7</v>
      </c>
    </row>
    <row r="234" spans="1:28" ht="14.25" x14ac:dyDescent="0.2">
      <c r="A234" s="21"/>
      <c r="B234" s="21"/>
      <c r="C234" s="57" t="s">
        <v>440</v>
      </c>
      <c r="D234" s="22"/>
      <c r="E234" s="20"/>
      <c r="F234" s="24">
        <f>Source!AO351</f>
        <v>37.630000000000003</v>
      </c>
      <c r="G234" s="23" t="str">
        <f>Source!DG351</f>
        <v/>
      </c>
      <c r="H234" s="20">
        <f>Source!AV351</f>
        <v>1.087</v>
      </c>
      <c r="I234" s="24">
        <f>ROUND((ROUND((Source!AF351*Source!AV351*Source!I351),2)),2)</f>
        <v>163.62</v>
      </c>
      <c r="J234" s="20">
        <f>IF(Source!BA351&lt;&gt; 0, Source!BA351, 1)</f>
        <v>28.67</v>
      </c>
      <c r="K234" s="24">
        <f>Source!S351</f>
        <v>4690.99</v>
      </c>
      <c r="W234">
        <f>I234</f>
        <v>163.62</v>
      </c>
    </row>
    <row r="235" spans="1:28" ht="14.25" x14ac:dyDescent="0.2">
      <c r="A235" s="21"/>
      <c r="B235" s="21"/>
      <c r="C235" s="57" t="s">
        <v>441</v>
      </c>
      <c r="D235" s="22"/>
      <c r="E235" s="20"/>
      <c r="F235" s="24">
        <f>Source!AM351</f>
        <v>150.65</v>
      </c>
      <c r="G235" s="23" t="str">
        <f>Source!DE351</f>
        <v/>
      </c>
      <c r="H235" s="20">
        <f>Source!AV351</f>
        <v>1.087</v>
      </c>
      <c r="I235" s="24">
        <f>(ROUND((ROUND(((Source!ET351)*Source!AV351*Source!I351),2)),2)+ROUND((ROUND(((Source!AE351-(Source!EU351))*Source!AV351*Source!I351),2)),2))</f>
        <v>655.03</v>
      </c>
      <c r="J235" s="20">
        <f>IF(Source!BB351&lt;&gt; 0, Source!BB351, 1)</f>
        <v>11.68</v>
      </c>
      <c r="K235" s="24">
        <f>Source!Q351</f>
        <v>7650.75</v>
      </c>
    </row>
    <row r="236" spans="1:28" ht="14.25" x14ac:dyDescent="0.2">
      <c r="A236" s="21"/>
      <c r="B236" s="21"/>
      <c r="C236" s="57" t="s">
        <v>442</v>
      </c>
      <c r="D236" s="22"/>
      <c r="E236" s="20"/>
      <c r="F236" s="24">
        <f>Source!AN351</f>
        <v>29.88</v>
      </c>
      <c r="G236" s="23" t="str">
        <f>Source!DF351</f>
        <v/>
      </c>
      <c r="H236" s="20">
        <f>Source!AV351</f>
        <v>1.087</v>
      </c>
      <c r="I236" s="25">
        <f>ROUND((ROUND((Source!AE351*Source!AV351*Source!I351),2)),2)</f>
        <v>129.91999999999999</v>
      </c>
      <c r="J236" s="20">
        <f>IF(Source!BS351&lt;&gt; 0, Source!BS351, 1)</f>
        <v>28.67</v>
      </c>
      <c r="K236" s="25">
        <f>Source!R351</f>
        <v>3724.81</v>
      </c>
      <c r="W236">
        <f>I236</f>
        <v>129.91999999999999</v>
      </c>
    </row>
    <row r="237" spans="1:28" ht="14.25" x14ac:dyDescent="0.2">
      <c r="A237" s="21"/>
      <c r="B237" s="21"/>
      <c r="C237" s="57" t="s">
        <v>464</v>
      </c>
      <c r="D237" s="22"/>
      <c r="E237" s="20"/>
      <c r="F237" s="24">
        <f>Source!AL351</f>
        <v>5.72</v>
      </c>
      <c r="G237" s="23" t="str">
        <f>Source!DD351</f>
        <v/>
      </c>
      <c r="H237" s="20">
        <f>Source!AW351</f>
        <v>1</v>
      </c>
      <c r="I237" s="24">
        <f>ROUND((ROUND((Source!AC351*Source!AW351*Source!I351),2)),2)</f>
        <v>22.88</v>
      </c>
      <c r="J237" s="20">
        <f>IF(Source!BC351&lt;&gt; 0, Source!BC351, 1)</f>
        <v>8.24</v>
      </c>
      <c r="K237" s="24">
        <f>Source!P351</f>
        <v>188.53</v>
      </c>
    </row>
    <row r="238" spans="1:28" ht="14.25" x14ac:dyDescent="0.2">
      <c r="A238" s="21"/>
      <c r="B238" s="21"/>
      <c r="C238" s="57" t="s">
        <v>443</v>
      </c>
      <c r="D238" s="22" t="s">
        <v>444</v>
      </c>
      <c r="E238" s="20">
        <f>Source!DN351</f>
        <v>114</v>
      </c>
      <c r="F238" s="24"/>
      <c r="G238" s="23"/>
      <c r="H238" s="20"/>
      <c r="I238" s="24">
        <f>SUM(Q233:Q237)</f>
        <v>186.53</v>
      </c>
      <c r="J238" s="20">
        <f>Source!BZ351</f>
        <v>79</v>
      </c>
      <c r="K238" s="24">
        <f>SUM(R233:R237)</f>
        <v>3705.88</v>
      </c>
    </row>
    <row r="239" spans="1:28" ht="14.25" x14ac:dyDescent="0.2">
      <c r="A239" s="21"/>
      <c r="B239" s="21"/>
      <c r="C239" s="57" t="s">
        <v>445</v>
      </c>
      <c r="D239" s="22" t="s">
        <v>444</v>
      </c>
      <c r="E239" s="20">
        <f>Source!DO351</f>
        <v>67</v>
      </c>
      <c r="F239" s="24"/>
      <c r="G239" s="23"/>
      <c r="H239" s="20"/>
      <c r="I239" s="24">
        <f>SUM(S233:S238)</f>
        <v>109.63</v>
      </c>
      <c r="J239" s="20">
        <f>Source!CA351</f>
        <v>41</v>
      </c>
      <c r="K239" s="24">
        <f>SUM(T233:T238)</f>
        <v>1923.31</v>
      </c>
    </row>
    <row r="240" spans="1:28" ht="14.25" x14ac:dyDescent="0.2">
      <c r="A240" s="21"/>
      <c r="B240" s="21"/>
      <c r="C240" s="57" t="s">
        <v>446</v>
      </c>
      <c r="D240" s="22" t="s">
        <v>444</v>
      </c>
      <c r="E240" s="20">
        <f>175</f>
        <v>175</v>
      </c>
      <c r="F240" s="24"/>
      <c r="G240" s="23"/>
      <c r="H240" s="20"/>
      <c r="I240" s="24">
        <f>SUM(U233:U239)</f>
        <v>227.36</v>
      </c>
      <c r="J240" s="20">
        <f>160</f>
        <v>160</v>
      </c>
      <c r="K240" s="24">
        <f>SUM(V233:V239)</f>
        <v>5959.7</v>
      </c>
    </row>
    <row r="241" spans="1:28" ht="14.25" x14ac:dyDescent="0.2">
      <c r="A241" s="27"/>
      <c r="B241" s="27"/>
      <c r="C241" s="58" t="s">
        <v>447</v>
      </c>
      <c r="D241" s="28" t="s">
        <v>448</v>
      </c>
      <c r="E241" s="29">
        <f>Source!AQ351</f>
        <v>2.94</v>
      </c>
      <c r="F241" s="30"/>
      <c r="G241" s="31" t="str">
        <f>Source!DI351</f>
        <v/>
      </c>
      <c r="H241" s="29">
        <f>Source!AV351</f>
        <v>1.087</v>
      </c>
      <c r="I241" s="30">
        <f>Source!U351</f>
        <v>12.783119999999998</v>
      </c>
      <c r="J241" s="29"/>
      <c r="K241" s="30"/>
      <c r="AB241" s="26">
        <f>I241</f>
        <v>12.783119999999998</v>
      </c>
    </row>
    <row r="242" spans="1:28" ht="15" x14ac:dyDescent="0.25">
      <c r="A242" s="32"/>
      <c r="B242" s="32"/>
      <c r="C242" s="59" t="s">
        <v>449</v>
      </c>
      <c r="D242" s="32"/>
      <c r="E242" s="32"/>
      <c r="F242" s="32"/>
      <c r="G242" s="32"/>
      <c r="H242" s="40">
        <f>I234+I235+I237+I238+I239+I240</f>
        <v>1365.0500000000002</v>
      </c>
      <c r="I242" s="40"/>
      <c r="J242" s="40">
        <f>K234+K235+K237+K238+K239+K240</f>
        <v>24119.160000000003</v>
      </c>
      <c r="K242" s="40"/>
      <c r="O242" s="26">
        <f>I234+I235+I237+I238+I239+I240</f>
        <v>1365.0500000000002</v>
      </c>
      <c r="P242" s="26">
        <f>K234+K235+K237+K238+K239+K240</f>
        <v>24119.160000000003</v>
      </c>
      <c r="X242">
        <f>IF(Source!BI351&lt;=1,I234+I235+I237+I238+I239+I240-0, 0)</f>
        <v>0</v>
      </c>
      <c r="Y242">
        <f>IF(Source!BI351=2,I234+I235+I237+I238+I239+I240-0, 0)</f>
        <v>1365.0500000000002</v>
      </c>
      <c r="Z242">
        <f>IF(Source!BI351=3,I234+I235+I237+I238+I239+I240-0, 0)</f>
        <v>0</v>
      </c>
      <c r="AA242">
        <f>IF(Source!BI351=4,I234+I235+I237+I238+I239+I240,0)</f>
        <v>0</v>
      </c>
    </row>
    <row r="244" spans="1:28" ht="14.25" x14ac:dyDescent="0.2">
      <c r="A244" s="21">
        <v>23</v>
      </c>
      <c r="B244" s="21" t="str">
        <f>Source!F352</f>
        <v>4.8-125-1</v>
      </c>
      <c r="C244" s="57" t="s">
        <v>336</v>
      </c>
      <c r="D244" s="22" t="str">
        <f>Source!H352</f>
        <v>1  ШТ.</v>
      </c>
      <c r="E244" s="20">
        <f>Source!I352</f>
        <v>2</v>
      </c>
      <c r="F244" s="24"/>
      <c r="G244" s="23"/>
      <c r="H244" s="20"/>
      <c r="I244" s="24"/>
      <c r="J244" s="20"/>
      <c r="K244" s="24"/>
      <c r="Q244">
        <f>ROUND((Source!DN352/100)*ROUND((ROUND((Source!AF352*Source!AV352*Source!I352),2)),2), 2)</f>
        <v>6.27</v>
      </c>
      <c r="R244">
        <f>Source!X352</f>
        <v>124.58</v>
      </c>
      <c r="S244">
        <f>ROUND((Source!DO352/100)*ROUND((ROUND((Source!AF352*Source!AV352*Source!I352),2)),2), 2)</f>
        <v>3.69</v>
      </c>
      <c r="T244">
        <f>Source!Y352</f>
        <v>64.650000000000006</v>
      </c>
      <c r="U244">
        <f>ROUND((175/100)*ROUND((ROUND((Source!AE352*Source!AV352*Source!I352),2)),2), 2)</f>
        <v>28.39</v>
      </c>
      <c r="V244">
        <f>ROUND((160/100)*ROUND(ROUND((ROUND((Source!AE352*Source!AV352*Source!I352),2)*Source!BS352),2), 2), 2)</f>
        <v>744.05</v>
      </c>
    </row>
    <row r="245" spans="1:28" ht="14.25" x14ac:dyDescent="0.2">
      <c r="A245" s="21"/>
      <c r="B245" s="21"/>
      <c r="C245" s="57" t="s">
        <v>440</v>
      </c>
      <c r="D245" s="22"/>
      <c r="E245" s="20"/>
      <c r="F245" s="24">
        <f>Source!AO352</f>
        <v>2.5299999999999998</v>
      </c>
      <c r="G245" s="23" t="str">
        <f>Source!DG352</f>
        <v/>
      </c>
      <c r="H245" s="20">
        <f>Source!AV352</f>
        <v>1.087</v>
      </c>
      <c r="I245" s="24">
        <f>ROUND((ROUND((Source!AF352*Source!AV352*Source!I352),2)),2)</f>
        <v>5.5</v>
      </c>
      <c r="J245" s="20">
        <f>IF(Source!BA352&lt;&gt; 0, Source!BA352, 1)</f>
        <v>28.67</v>
      </c>
      <c r="K245" s="24">
        <f>Source!S352</f>
        <v>157.69</v>
      </c>
      <c r="W245">
        <f>I245</f>
        <v>5.5</v>
      </c>
    </row>
    <row r="246" spans="1:28" ht="14.25" x14ac:dyDescent="0.2">
      <c r="A246" s="21"/>
      <c r="B246" s="21"/>
      <c r="C246" s="57" t="s">
        <v>441</v>
      </c>
      <c r="D246" s="22"/>
      <c r="E246" s="20"/>
      <c r="F246" s="24">
        <f>Source!AM352</f>
        <v>34.590000000000003</v>
      </c>
      <c r="G246" s="23" t="str">
        <f>Source!DE352</f>
        <v/>
      </c>
      <c r="H246" s="20">
        <f>Source!AV352</f>
        <v>1.087</v>
      </c>
      <c r="I246" s="24">
        <f>(ROUND((ROUND(((Source!ET352)*Source!AV352*Source!I352),2)),2)+ROUND((ROUND(((Source!AE352-(Source!EU352))*Source!AV352*Source!I352),2)),2))</f>
        <v>75.2</v>
      </c>
      <c r="J246" s="20">
        <f>IF(Source!BB352&lt;&gt; 0, Source!BB352, 1)</f>
        <v>12.05</v>
      </c>
      <c r="K246" s="24">
        <f>Source!Q352</f>
        <v>906.16</v>
      </c>
    </row>
    <row r="247" spans="1:28" ht="14.25" x14ac:dyDescent="0.2">
      <c r="A247" s="21"/>
      <c r="B247" s="21"/>
      <c r="C247" s="57" t="s">
        <v>442</v>
      </c>
      <c r="D247" s="22"/>
      <c r="E247" s="20"/>
      <c r="F247" s="24">
        <f>Source!AN352</f>
        <v>7.46</v>
      </c>
      <c r="G247" s="23" t="str">
        <f>Source!DF352</f>
        <v/>
      </c>
      <c r="H247" s="20">
        <f>Source!AV352</f>
        <v>1.087</v>
      </c>
      <c r="I247" s="25">
        <f>ROUND((ROUND((Source!AE352*Source!AV352*Source!I352),2)),2)</f>
        <v>16.22</v>
      </c>
      <c r="J247" s="20">
        <f>IF(Source!BS352&lt;&gt; 0, Source!BS352, 1)</f>
        <v>28.67</v>
      </c>
      <c r="K247" s="25">
        <f>Source!R352</f>
        <v>465.03</v>
      </c>
      <c r="W247">
        <f>I247</f>
        <v>16.22</v>
      </c>
    </row>
    <row r="248" spans="1:28" ht="14.25" x14ac:dyDescent="0.2">
      <c r="A248" s="21"/>
      <c r="B248" s="21"/>
      <c r="C248" s="57" t="s">
        <v>443</v>
      </c>
      <c r="D248" s="22" t="s">
        <v>444</v>
      </c>
      <c r="E248" s="20">
        <f>Source!DN352</f>
        <v>114</v>
      </c>
      <c r="F248" s="24"/>
      <c r="G248" s="23"/>
      <c r="H248" s="20"/>
      <c r="I248" s="24">
        <f>SUM(Q244:Q247)</f>
        <v>6.27</v>
      </c>
      <c r="J248" s="20">
        <f>Source!BZ352</f>
        <v>79</v>
      </c>
      <c r="K248" s="24">
        <f>SUM(R244:R247)</f>
        <v>124.58</v>
      </c>
    </row>
    <row r="249" spans="1:28" ht="14.25" x14ac:dyDescent="0.2">
      <c r="A249" s="21"/>
      <c r="B249" s="21"/>
      <c r="C249" s="57" t="s">
        <v>445</v>
      </c>
      <c r="D249" s="22" t="s">
        <v>444</v>
      </c>
      <c r="E249" s="20">
        <f>Source!DO352</f>
        <v>67</v>
      </c>
      <c r="F249" s="24"/>
      <c r="G249" s="23"/>
      <c r="H249" s="20"/>
      <c r="I249" s="24">
        <f>SUM(S244:S248)</f>
        <v>3.69</v>
      </c>
      <c r="J249" s="20">
        <f>Source!CA352</f>
        <v>41</v>
      </c>
      <c r="K249" s="24">
        <f>SUM(T244:T248)</f>
        <v>64.650000000000006</v>
      </c>
    </row>
    <row r="250" spans="1:28" ht="14.25" x14ac:dyDescent="0.2">
      <c r="A250" s="21"/>
      <c r="B250" s="21"/>
      <c r="C250" s="57" t="s">
        <v>446</v>
      </c>
      <c r="D250" s="22" t="s">
        <v>444</v>
      </c>
      <c r="E250" s="20">
        <f>175</f>
        <v>175</v>
      </c>
      <c r="F250" s="24"/>
      <c r="G250" s="23"/>
      <c r="H250" s="20"/>
      <c r="I250" s="24">
        <f>SUM(U244:U249)</f>
        <v>28.39</v>
      </c>
      <c r="J250" s="20">
        <f>160</f>
        <v>160</v>
      </c>
      <c r="K250" s="24">
        <f>SUM(V244:V249)</f>
        <v>744.05</v>
      </c>
    </row>
    <row r="251" spans="1:28" ht="14.25" x14ac:dyDescent="0.2">
      <c r="A251" s="27"/>
      <c r="B251" s="27"/>
      <c r="C251" s="58" t="s">
        <v>447</v>
      </c>
      <c r="D251" s="28" t="s">
        <v>448</v>
      </c>
      <c r="E251" s="29">
        <f>Source!AQ352</f>
        <v>0.21</v>
      </c>
      <c r="F251" s="30"/>
      <c r="G251" s="31" t="str">
        <f>Source!DI352</f>
        <v/>
      </c>
      <c r="H251" s="29">
        <f>Source!AV352</f>
        <v>1.087</v>
      </c>
      <c r="I251" s="30">
        <f>Source!U352</f>
        <v>0.45653999999999995</v>
      </c>
      <c r="J251" s="29"/>
      <c r="K251" s="30"/>
      <c r="AB251" s="26">
        <f>I251</f>
        <v>0.45653999999999995</v>
      </c>
    </row>
    <row r="252" spans="1:28" ht="15" x14ac:dyDescent="0.25">
      <c r="A252" s="32"/>
      <c r="B252" s="32"/>
      <c r="C252" s="59" t="s">
        <v>449</v>
      </c>
      <c r="D252" s="32"/>
      <c r="E252" s="32"/>
      <c r="F252" s="32"/>
      <c r="G252" s="32"/>
      <c r="H252" s="40">
        <f>I245+I246+I248+I249+I250</f>
        <v>119.05</v>
      </c>
      <c r="I252" s="40"/>
      <c r="J252" s="40">
        <f>K245+K246+K248+K249+K250</f>
        <v>1997.1299999999999</v>
      </c>
      <c r="K252" s="40"/>
      <c r="O252" s="26">
        <f>I245+I246+I248+I249+I250</f>
        <v>119.05</v>
      </c>
      <c r="P252" s="26">
        <f>K245+K246+K248+K249+K250</f>
        <v>1997.1299999999999</v>
      </c>
      <c r="X252">
        <f>IF(Source!BI352&lt;=1,I245+I246+I248+I249+I250-0, 0)</f>
        <v>0</v>
      </c>
      <c r="Y252">
        <f>IF(Source!BI352=2,I245+I246+I248+I249+I250-0, 0)</f>
        <v>119.05</v>
      </c>
      <c r="Z252">
        <f>IF(Source!BI352=3,I245+I246+I248+I249+I250-0, 0)</f>
        <v>0</v>
      </c>
      <c r="AA252">
        <f>IF(Source!BI352=4,I245+I246+I248+I249+I250,0)</f>
        <v>0</v>
      </c>
    </row>
    <row r="254" spans="1:28" ht="14.25" x14ac:dyDescent="0.2">
      <c r="A254" s="21">
        <v>24</v>
      </c>
      <c r="B254" s="21" t="str">
        <f>Source!F353</f>
        <v>4.8-125-4</v>
      </c>
      <c r="C254" s="57" t="s">
        <v>191</v>
      </c>
      <c r="D254" s="22" t="str">
        <f>Source!H353</f>
        <v>1  ШТ.</v>
      </c>
      <c r="E254" s="20">
        <f>Source!I353</f>
        <v>2</v>
      </c>
      <c r="F254" s="24"/>
      <c r="G254" s="23"/>
      <c r="H254" s="20"/>
      <c r="I254" s="24"/>
      <c r="J254" s="20"/>
      <c r="K254" s="24"/>
      <c r="Q254">
        <f>ROUND((Source!DN353/100)*ROUND((ROUND((Source!AF353*Source!AV353*Source!I353),2)),2), 2)</f>
        <v>10.43</v>
      </c>
      <c r="R254">
        <f>Source!X353</f>
        <v>207.24</v>
      </c>
      <c r="S254">
        <f>ROUND((Source!DO353/100)*ROUND((ROUND((Source!AF353*Source!AV353*Source!I353),2)),2), 2)</f>
        <v>6.13</v>
      </c>
      <c r="T254">
        <f>Source!Y353</f>
        <v>107.56</v>
      </c>
      <c r="U254">
        <f>ROUND((175/100)*ROUND((ROUND((Source!AE353*Source!AV353*Source!I353),2)),2), 2)</f>
        <v>16.21</v>
      </c>
      <c r="V254">
        <f>ROUND((160/100)*ROUND(ROUND((ROUND((Source!AE353*Source!AV353*Source!I353),2)*Source!BS353),2), 2), 2)</f>
        <v>424.77</v>
      </c>
    </row>
    <row r="255" spans="1:28" ht="14.25" x14ac:dyDescent="0.2">
      <c r="A255" s="21"/>
      <c r="B255" s="21"/>
      <c r="C255" s="57" t="s">
        <v>440</v>
      </c>
      <c r="D255" s="22"/>
      <c r="E255" s="20"/>
      <c r="F255" s="24">
        <f>Source!AO353</f>
        <v>4.21</v>
      </c>
      <c r="G255" s="23" t="str">
        <f>Source!DG353</f>
        <v/>
      </c>
      <c r="H255" s="20">
        <f>Source!AV353</f>
        <v>1.087</v>
      </c>
      <c r="I255" s="24">
        <f>ROUND((ROUND((Source!AF353*Source!AV353*Source!I353),2)),2)</f>
        <v>9.15</v>
      </c>
      <c r="J255" s="20">
        <f>IF(Source!BA353&lt;&gt; 0, Source!BA353, 1)</f>
        <v>28.67</v>
      </c>
      <c r="K255" s="24">
        <f>Source!S353</f>
        <v>262.33</v>
      </c>
      <c r="W255">
        <f>I255</f>
        <v>9.15</v>
      </c>
    </row>
    <row r="256" spans="1:28" ht="14.25" x14ac:dyDescent="0.2">
      <c r="A256" s="21"/>
      <c r="B256" s="21"/>
      <c r="C256" s="57" t="s">
        <v>441</v>
      </c>
      <c r="D256" s="22"/>
      <c r="E256" s="20"/>
      <c r="F256" s="24">
        <f>Source!AM353</f>
        <v>19.760000000000002</v>
      </c>
      <c r="G256" s="23" t="str">
        <f>Source!DE353</f>
        <v/>
      </c>
      <c r="H256" s="20">
        <f>Source!AV353</f>
        <v>1.087</v>
      </c>
      <c r="I256" s="24">
        <f>(ROUND((ROUND(((Source!ET353)*Source!AV353*Source!I353),2)),2)+ROUND((ROUND(((Source!AE353-(Source!EU353))*Source!AV353*Source!I353),2)),2))</f>
        <v>42.96</v>
      </c>
      <c r="J256" s="20">
        <f>IF(Source!BB353&lt;&gt; 0, Source!BB353, 1)</f>
        <v>12.05</v>
      </c>
      <c r="K256" s="24">
        <f>Source!Q353</f>
        <v>517.66999999999996</v>
      </c>
    </row>
    <row r="257" spans="1:28" ht="14.25" x14ac:dyDescent="0.2">
      <c r="A257" s="21"/>
      <c r="B257" s="21"/>
      <c r="C257" s="57" t="s">
        <v>442</v>
      </c>
      <c r="D257" s="22"/>
      <c r="E257" s="20"/>
      <c r="F257" s="24">
        <f>Source!AN353</f>
        <v>4.26</v>
      </c>
      <c r="G257" s="23" t="str">
        <f>Source!DF353</f>
        <v/>
      </c>
      <c r="H257" s="20">
        <f>Source!AV353</f>
        <v>1.087</v>
      </c>
      <c r="I257" s="25">
        <f>ROUND((ROUND((Source!AE353*Source!AV353*Source!I353),2)),2)</f>
        <v>9.26</v>
      </c>
      <c r="J257" s="20">
        <f>IF(Source!BS353&lt;&gt; 0, Source!BS353, 1)</f>
        <v>28.67</v>
      </c>
      <c r="K257" s="25">
        <f>Source!R353</f>
        <v>265.48</v>
      </c>
      <c r="W257">
        <f>I257</f>
        <v>9.26</v>
      </c>
    </row>
    <row r="258" spans="1:28" ht="14.25" x14ac:dyDescent="0.2">
      <c r="A258" s="21"/>
      <c r="B258" s="21"/>
      <c r="C258" s="57" t="s">
        <v>464</v>
      </c>
      <c r="D258" s="22"/>
      <c r="E258" s="20"/>
      <c r="F258" s="24">
        <f>Source!AL353</f>
        <v>7.0000000000000007E-2</v>
      </c>
      <c r="G258" s="23" t="str">
        <f>Source!DD353</f>
        <v/>
      </c>
      <c r="H258" s="20">
        <f>Source!AW353</f>
        <v>1</v>
      </c>
      <c r="I258" s="24">
        <f>ROUND((ROUND((Source!AC353*Source!AW353*Source!I353),2)),2)</f>
        <v>0.14000000000000001</v>
      </c>
      <c r="J258" s="20">
        <f>IF(Source!BC353&lt;&gt; 0, Source!BC353, 1)</f>
        <v>8.2899999999999991</v>
      </c>
      <c r="K258" s="24">
        <f>Source!P353</f>
        <v>1.1599999999999999</v>
      </c>
    </row>
    <row r="259" spans="1:28" ht="14.25" x14ac:dyDescent="0.2">
      <c r="A259" s="21"/>
      <c r="B259" s="21"/>
      <c r="C259" s="57" t="s">
        <v>443</v>
      </c>
      <c r="D259" s="22" t="s">
        <v>444</v>
      </c>
      <c r="E259" s="20">
        <f>Source!DN353</f>
        <v>114</v>
      </c>
      <c r="F259" s="24"/>
      <c r="G259" s="23"/>
      <c r="H259" s="20"/>
      <c r="I259" s="24">
        <f>SUM(Q254:Q258)</f>
        <v>10.43</v>
      </c>
      <c r="J259" s="20">
        <f>Source!BZ353</f>
        <v>79</v>
      </c>
      <c r="K259" s="24">
        <f>SUM(R254:R258)</f>
        <v>207.24</v>
      </c>
    </row>
    <row r="260" spans="1:28" ht="14.25" x14ac:dyDescent="0.2">
      <c r="A260" s="21"/>
      <c r="B260" s="21"/>
      <c r="C260" s="57" t="s">
        <v>445</v>
      </c>
      <c r="D260" s="22" t="s">
        <v>444</v>
      </c>
      <c r="E260" s="20">
        <f>Source!DO353</f>
        <v>67</v>
      </c>
      <c r="F260" s="24"/>
      <c r="G260" s="23"/>
      <c r="H260" s="20"/>
      <c r="I260" s="24">
        <f>SUM(S254:S259)</f>
        <v>6.13</v>
      </c>
      <c r="J260" s="20">
        <f>Source!CA353</f>
        <v>41</v>
      </c>
      <c r="K260" s="24">
        <f>SUM(T254:T259)</f>
        <v>107.56</v>
      </c>
    </row>
    <row r="261" spans="1:28" ht="14.25" x14ac:dyDescent="0.2">
      <c r="A261" s="21"/>
      <c r="B261" s="21"/>
      <c r="C261" s="57" t="s">
        <v>446</v>
      </c>
      <c r="D261" s="22" t="s">
        <v>444</v>
      </c>
      <c r="E261" s="20">
        <f>175</f>
        <v>175</v>
      </c>
      <c r="F261" s="24"/>
      <c r="G261" s="23"/>
      <c r="H261" s="20"/>
      <c r="I261" s="24">
        <f>SUM(U254:U260)</f>
        <v>16.21</v>
      </c>
      <c r="J261" s="20">
        <f>160</f>
        <v>160</v>
      </c>
      <c r="K261" s="24">
        <f>SUM(V254:V260)</f>
        <v>424.77</v>
      </c>
    </row>
    <row r="262" spans="1:28" ht="14.25" x14ac:dyDescent="0.2">
      <c r="A262" s="27"/>
      <c r="B262" s="27"/>
      <c r="C262" s="58" t="s">
        <v>447</v>
      </c>
      <c r="D262" s="28" t="s">
        <v>448</v>
      </c>
      <c r="E262" s="29">
        <f>Source!AQ353</f>
        <v>0.35</v>
      </c>
      <c r="F262" s="30"/>
      <c r="G262" s="31" t="str">
        <f>Source!DI353</f>
        <v/>
      </c>
      <c r="H262" s="29">
        <f>Source!AV353</f>
        <v>1.087</v>
      </c>
      <c r="I262" s="30">
        <f>Source!U353</f>
        <v>0.76089999999999991</v>
      </c>
      <c r="J262" s="29"/>
      <c r="K262" s="30"/>
      <c r="AB262" s="26">
        <f>I262</f>
        <v>0.76089999999999991</v>
      </c>
    </row>
    <row r="263" spans="1:28" ht="15" x14ac:dyDescent="0.25">
      <c r="A263" s="32"/>
      <c r="B263" s="32"/>
      <c r="C263" s="59" t="s">
        <v>449</v>
      </c>
      <c r="D263" s="32"/>
      <c r="E263" s="32"/>
      <c r="F263" s="32"/>
      <c r="G263" s="32"/>
      <c r="H263" s="40">
        <f>I255+I256+I258+I259+I260+I261</f>
        <v>85.02000000000001</v>
      </c>
      <c r="I263" s="40"/>
      <c r="J263" s="40">
        <f>K255+K256+K258+K259+K260+K261</f>
        <v>1520.73</v>
      </c>
      <c r="K263" s="40"/>
      <c r="O263" s="26">
        <f>I255+I256+I258+I259+I260+I261</f>
        <v>85.02000000000001</v>
      </c>
      <c r="P263" s="26">
        <f>K255+K256+K258+K259+K260+K261</f>
        <v>1520.73</v>
      </c>
      <c r="X263">
        <f>IF(Source!BI353&lt;=1,I255+I256+I258+I259+I260+I261-0, 0)</f>
        <v>0</v>
      </c>
      <c r="Y263">
        <f>IF(Source!BI353=2,I255+I256+I258+I259+I260+I261-0, 0)</f>
        <v>85.02000000000001</v>
      </c>
      <c r="Z263">
        <f>IF(Source!BI353=3,I255+I256+I258+I259+I260+I261-0, 0)</f>
        <v>0</v>
      </c>
      <c r="AA263">
        <f>IF(Source!BI353=4,I255+I256+I258+I259+I260+I261,0)</f>
        <v>0</v>
      </c>
    </row>
    <row r="265" spans="1:28" ht="14.25" x14ac:dyDescent="0.2">
      <c r="A265" s="21">
        <v>25</v>
      </c>
      <c r="B265" s="21" t="str">
        <f>Source!F354</f>
        <v>4.8-33-1</v>
      </c>
      <c r="C265" s="57" t="s">
        <v>193</v>
      </c>
      <c r="D265" s="22" t="str">
        <f>Source!H354</f>
        <v>1  ШТ.</v>
      </c>
      <c r="E265" s="20">
        <f>Source!I354</f>
        <v>97</v>
      </c>
      <c r="F265" s="24"/>
      <c r="G265" s="23"/>
      <c r="H265" s="20"/>
      <c r="I265" s="24"/>
      <c r="J265" s="20"/>
      <c r="K265" s="24"/>
      <c r="Q265">
        <f>ROUND((Source!DN354/100)*ROUND((ROUND((Source!AF354*Source!AV354*Source!I354),2)),2), 2)</f>
        <v>584.66999999999996</v>
      </c>
      <c r="R265">
        <f>Source!X354</f>
        <v>11616.14</v>
      </c>
      <c r="S265">
        <f>ROUND((Source!DO354/100)*ROUND((ROUND((Source!AF354*Source!AV354*Source!I354),2)),2), 2)</f>
        <v>343.62</v>
      </c>
      <c r="T265">
        <f>Source!Y354</f>
        <v>6028.63</v>
      </c>
      <c r="U265">
        <f>ROUND((175/100)*ROUND((ROUND((Source!AE354*Source!AV354*Source!I354),2)),2), 2)</f>
        <v>23.1</v>
      </c>
      <c r="V265">
        <f>ROUND((160/100)*ROUND(ROUND((ROUND((Source!AE354*Source!AV354*Source!I354),2)*Source!BS354),2), 2), 2)</f>
        <v>605.5</v>
      </c>
    </row>
    <row r="266" spans="1:28" ht="14.25" x14ac:dyDescent="0.2">
      <c r="A266" s="21"/>
      <c r="B266" s="21"/>
      <c r="C266" s="57" t="s">
        <v>440</v>
      </c>
      <c r="D266" s="22"/>
      <c r="E266" s="20"/>
      <c r="F266" s="24">
        <f>Source!AO354</f>
        <v>5.05</v>
      </c>
      <c r="G266" s="23" t="str">
        <f>Source!DG354</f>
        <v/>
      </c>
      <c r="H266" s="20">
        <f>Source!AV354</f>
        <v>1.0469999999999999</v>
      </c>
      <c r="I266" s="24">
        <f>ROUND((ROUND((Source!AF354*Source!AV354*Source!I354),2)),2)</f>
        <v>512.87</v>
      </c>
      <c r="J266" s="20">
        <f>IF(Source!BA354&lt;&gt; 0, Source!BA354, 1)</f>
        <v>28.67</v>
      </c>
      <c r="K266" s="24">
        <f>Source!S354</f>
        <v>14703.98</v>
      </c>
      <c r="W266">
        <f>I266</f>
        <v>512.87</v>
      </c>
    </row>
    <row r="267" spans="1:28" ht="14.25" x14ac:dyDescent="0.2">
      <c r="A267" s="21"/>
      <c r="B267" s="21"/>
      <c r="C267" s="57" t="s">
        <v>441</v>
      </c>
      <c r="D267" s="22"/>
      <c r="E267" s="20"/>
      <c r="F267" s="24">
        <f>Source!AM354</f>
        <v>0.67</v>
      </c>
      <c r="G267" s="23" t="str">
        <f>Source!DE354</f>
        <v/>
      </c>
      <c r="H267" s="20">
        <f>Source!AV354</f>
        <v>1.0469999999999999</v>
      </c>
      <c r="I267" s="24">
        <f>(ROUND((ROUND(((Source!ET354)*Source!AV354*Source!I354),2)),2)+ROUND((ROUND(((Source!AE354-(Source!EU354))*Source!AV354*Source!I354),2)),2))</f>
        <v>68.040000000000006</v>
      </c>
      <c r="J267" s="20">
        <f>IF(Source!BB354&lt;&gt; 0, Source!BB354, 1)</f>
        <v>11.6</v>
      </c>
      <c r="K267" s="24">
        <f>Source!Q354</f>
        <v>789.26</v>
      </c>
    </row>
    <row r="268" spans="1:28" ht="14.25" x14ac:dyDescent="0.2">
      <c r="A268" s="21"/>
      <c r="B268" s="21"/>
      <c r="C268" s="57" t="s">
        <v>442</v>
      </c>
      <c r="D268" s="22"/>
      <c r="E268" s="20"/>
      <c r="F268" s="24">
        <f>Source!AN354</f>
        <v>0.13</v>
      </c>
      <c r="G268" s="23" t="str">
        <f>Source!DF354</f>
        <v/>
      </c>
      <c r="H268" s="20">
        <f>Source!AV354</f>
        <v>1.0469999999999999</v>
      </c>
      <c r="I268" s="25">
        <f>ROUND((ROUND((Source!AE354*Source!AV354*Source!I354),2)),2)</f>
        <v>13.2</v>
      </c>
      <c r="J268" s="20">
        <f>IF(Source!BS354&lt;&gt; 0, Source!BS354, 1)</f>
        <v>28.67</v>
      </c>
      <c r="K268" s="25">
        <f>Source!R354</f>
        <v>378.44</v>
      </c>
      <c r="W268">
        <f>I268</f>
        <v>13.2</v>
      </c>
    </row>
    <row r="269" spans="1:28" ht="14.25" x14ac:dyDescent="0.2">
      <c r="A269" s="21"/>
      <c r="B269" s="21"/>
      <c r="C269" s="57" t="s">
        <v>464</v>
      </c>
      <c r="D269" s="22"/>
      <c r="E269" s="20"/>
      <c r="F269" s="24">
        <f>Source!AL354</f>
        <v>0.56000000000000005</v>
      </c>
      <c r="G269" s="23" t="str">
        <f>Source!DD354</f>
        <v/>
      </c>
      <c r="H269" s="20">
        <f>Source!AW354</f>
        <v>1</v>
      </c>
      <c r="I269" s="24">
        <f>ROUND((ROUND((Source!AC354*Source!AW354*Source!I354),2)),2)</f>
        <v>54.32</v>
      </c>
      <c r="J269" s="20">
        <f>IF(Source!BC354&lt;&gt; 0, Source!BC354, 1)</f>
        <v>8.23</v>
      </c>
      <c r="K269" s="24">
        <f>Source!P354</f>
        <v>447.05</v>
      </c>
    </row>
    <row r="270" spans="1:28" ht="14.25" x14ac:dyDescent="0.2">
      <c r="A270" s="21"/>
      <c r="B270" s="21"/>
      <c r="C270" s="57" t="s">
        <v>443</v>
      </c>
      <c r="D270" s="22" t="s">
        <v>444</v>
      </c>
      <c r="E270" s="20">
        <f>Source!DN354</f>
        <v>114</v>
      </c>
      <c r="F270" s="24"/>
      <c r="G270" s="23"/>
      <c r="H270" s="20"/>
      <c r="I270" s="24">
        <f>SUM(Q265:Q269)</f>
        <v>584.66999999999996</v>
      </c>
      <c r="J270" s="20">
        <f>Source!BZ354</f>
        <v>79</v>
      </c>
      <c r="K270" s="24">
        <f>SUM(R265:R269)</f>
        <v>11616.14</v>
      </c>
    </row>
    <row r="271" spans="1:28" ht="14.25" x14ac:dyDescent="0.2">
      <c r="A271" s="21"/>
      <c r="B271" s="21"/>
      <c r="C271" s="57" t="s">
        <v>445</v>
      </c>
      <c r="D271" s="22" t="s">
        <v>444</v>
      </c>
      <c r="E271" s="20">
        <f>Source!DO354</f>
        <v>67</v>
      </c>
      <c r="F271" s="24"/>
      <c r="G271" s="23"/>
      <c r="H271" s="20"/>
      <c r="I271" s="24">
        <f>SUM(S265:S270)</f>
        <v>343.62</v>
      </c>
      <c r="J271" s="20">
        <f>Source!CA354</f>
        <v>41</v>
      </c>
      <c r="K271" s="24">
        <f>SUM(T265:T270)</f>
        <v>6028.63</v>
      </c>
    </row>
    <row r="272" spans="1:28" ht="14.25" x14ac:dyDescent="0.2">
      <c r="A272" s="21"/>
      <c r="B272" s="21"/>
      <c r="C272" s="57" t="s">
        <v>446</v>
      </c>
      <c r="D272" s="22" t="s">
        <v>444</v>
      </c>
      <c r="E272" s="20">
        <f>175</f>
        <v>175</v>
      </c>
      <c r="F272" s="24"/>
      <c r="G272" s="23"/>
      <c r="H272" s="20"/>
      <c r="I272" s="24">
        <f>SUM(U265:U271)</f>
        <v>23.1</v>
      </c>
      <c r="J272" s="20">
        <f>160</f>
        <v>160</v>
      </c>
      <c r="K272" s="24">
        <f>SUM(V265:V271)</f>
        <v>605.5</v>
      </c>
    </row>
    <row r="273" spans="1:28" ht="14.25" x14ac:dyDescent="0.2">
      <c r="A273" s="27"/>
      <c r="B273" s="27"/>
      <c r="C273" s="58" t="s">
        <v>447</v>
      </c>
      <c r="D273" s="28" t="s">
        <v>448</v>
      </c>
      <c r="E273" s="29">
        <f>Source!AQ354</f>
        <v>0.4</v>
      </c>
      <c r="F273" s="30"/>
      <c r="G273" s="31" t="str">
        <f>Source!DI354</f>
        <v/>
      </c>
      <c r="H273" s="29">
        <f>Source!AV354</f>
        <v>1.0469999999999999</v>
      </c>
      <c r="I273" s="30">
        <f>Source!U354</f>
        <v>40.623600000000003</v>
      </c>
      <c r="J273" s="29"/>
      <c r="K273" s="30"/>
      <c r="AB273" s="26">
        <f>I273</f>
        <v>40.623600000000003</v>
      </c>
    </row>
    <row r="274" spans="1:28" ht="15" x14ac:dyDescent="0.25">
      <c r="A274" s="32"/>
      <c r="B274" s="32"/>
      <c r="C274" s="59" t="s">
        <v>449</v>
      </c>
      <c r="D274" s="32"/>
      <c r="E274" s="32"/>
      <c r="F274" s="32"/>
      <c r="G274" s="32"/>
      <c r="H274" s="40">
        <f>I266+I267+I269+I270+I271+I272</f>
        <v>1586.62</v>
      </c>
      <c r="I274" s="40"/>
      <c r="J274" s="40">
        <f>K266+K267+K269+K270+K271+K272</f>
        <v>34190.559999999998</v>
      </c>
      <c r="K274" s="40"/>
      <c r="O274" s="26">
        <f>I266+I267+I269+I270+I271+I272</f>
        <v>1586.62</v>
      </c>
      <c r="P274" s="26">
        <f>K266+K267+K269+K270+K271+K272</f>
        <v>34190.559999999998</v>
      </c>
      <c r="X274">
        <f>IF(Source!BI354&lt;=1,I266+I267+I269+I270+I271+I272-0, 0)</f>
        <v>0</v>
      </c>
      <c r="Y274">
        <f>IF(Source!BI354=2,I266+I267+I269+I270+I271+I272-0, 0)</f>
        <v>1586.62</v>
      </c>
      <c r="Z274">
        <f>IF(Source!BI354=3,I266+I267+I269+I270+I271+I272-0, 0)</f>
        <v>0</v>
      </c>
      <c r="AA274">
        <f>IF(Source!BI354=4,I266+I267+I269+I270+I271+I272,0)</f>
        <v>0</v>
      </c>
    </row>
    <row r="276" spans="1:28" ht="42.75" x14ac:dyDescent="0.2">
      <c r="A276" s="21">
        <v>26</v>
      </c>
      <c r="B276" s="21" t="str">
        <f>Source!F355</f>
        <v>3.33-24-1</v>
      </c>
      <c r="C276" s="57" t="s">
        <v>195</v>
      </c>
      <c r="D276" s="22" t="str">
        <f>Source!H355</f>
        <v>1 ответвление</v>
      </c>
      <c r="E276" s="20">
        <f>Source!I355</f>
        <v>36</v>
      </c>
      <c r="F276" s="24"/>
      <c r="G276" s="23"/>
      <c r="H276" s="20"/>
      <c r="I276" s="24"/>
      <c r="J276" s="20"/>
      <c r="K276" s="24"/>
      <c r="Q276">
        <f>ROUND((Source!DN355/100)*ROUND((ROUND((Source!AF355*Source!AV355*Source!I355),2)),2), 2)</f>
        <v>674.06</v>
      </c>
      <c r="R276">
        <f>Source!X355</f>
        <v>15934.88</v>
      </c>
      <c r="S276">
        <f>ROUND((Source!DO355/100)*ROUND((ROUND((Source!AF355*Source!AV355*Source!I355),2)),2), 2)</f>
        <v>473.02</v>
      </c>
      <c r="T276">
        <f>Source!Y355</f>
        <v>6950.32</v>
      </c>
      <c r="U276">
        <f>ROUND((175/100)*ROUND((ROUND((Source!AE355*Source!AV355*Source!I355),2)),2), 2)</f>
        <v>143.13</v>
      </c>
      <c r="V276">
        <f>ROUND((160/100)*ROUND(ROUND((ROUND((Source!AE355*Source!AV355*Source!I355),2)*Source!BS355),2), 2), 2)</f>
        <v>3751.87</v>
      </c>
    </row>
    <row r="277" spans="1:28" ht="14.25" x14ac:dyDescent="0.2">
      <c r="A277" s="21"/>
      <c r="B277" s="21"/>
      <c r="C277" s="57" t="s">
        <v>440</v>
      </c>
      <c r="D277" s="22"/>
      <c r="E277" s="20"/>
      <c r="F277" s="24">
        <f>Source!AO355</f>
        <v>15.11</v>
      </c>
      <c r="G277" s="23" t="str">
        <f>Source!DG355</f>
        <v/>
      </c>
      <c r="H277" s="20">
        <f>Source!AV355</f>
        <v>1.087</v>
      </c>
      <c r="I277" s="24">
        <f>ROUND((ROUND((Source!AF355*Source!AV355*Source!I355),2)),2)</f>
        <v>591.28</v>
      </c>
      <c r="J277" s="20">
        <f>IF(Source!BA355&lt;&gt; 0, Source!BA355, 1)</f>
        <v>28.67</v>
      </c>
      <c r="K277" s="24">
        <f>Source!S355</f>
        <v>16952</v>
      </c>
      <c r="W277">
        <f>I277</f>
        <v>591.28</v>
      </c>
    </row>
    <row r="278" spans="1:28" ht="14.25" x14ac:dyDescent="0.2">
      <c r="A278" s="21"/>
      <c r="B278" s="21"/>
      <c r="C278" s="57" t="s">
        <v>441</v>
      </c>
      <c r="D278" s="22"/>
      <c r="E278" s="20"/>
      <c r="F278" s="24">
        <f>Source!AM355</f>
        <v>17.53</v>
      </c>
      <c r="G278" s="23" t="str">
        <f>Source!DE355</f>
        <v/>
      </c>
      <c r="H278" s="20">
        <f>Source!AV355</f>
        <v>1.087</v>
      </c>
      <c r="I278" s="24">
        <f>(ROUND((ROUND(((Source!ET355)*Source!AV355*Source!I355),2)),2)+ROUND((ROUND(((Source!AE355-(Source!EU355))*Source!AV355*Source!I355),2)),2))</f>
        <v>685.98</v>
      </c>
      <c r="J278" s="20">
        <f>IF(Source!BB355&lt;&gt; 0, Source!BB355, 1)</f>
        <v>10.039999999999999</v>
      </c>
      <c r="K278" s="24">
        <f>Source!Q355</f>
        <v>6887.24</v>
      </c>
    </row>
    <row r="279" spans="1:28" ht="14.25" x14ac:dyDescent="0.2">
      <c r="A279" s="21"/>
      <c r="B279" s="21"/>
      <c r="C279" s="57" t="s">
        <v>442</v>
      </c>
      <c r="D279" s="22"/>
      <c r="E279" s="20"/>
      <c r="F279" s="24">
        <f>Source!AN355</f>
        <v>2.09</v>
      </c>
      <c r="G279" s="23" t="str">
        <f>Source!DF355</f>
        <v/>
      </c>
      <c r="H279" s="20">
        <f>Source!AV355</f>
        <v>1.087</v>
      </c>
      <c r="I279" s="25">
        <f>ROUND((ROUND((Source!AE355*Source!AV355*Source!I355),2)),2)</f>
        <v>81.790000000000006</v>
      </c>
      <c r="J279" s="20">
        <f>IF(Source!BS355&lt;&gt; 0, Source!BS355, 1)</f>
        <v>28.67</v>
      </c>
      <c r="K279" s="25">
        <f>Source!R355</f>
        <v>2344.92</v>
      </c>
      <c r="W279">
        <f>I279</f>
        <v>81.790000000000006</v>
      </c>
    </row>
    <row r="280" spans="1:28" ht="14.25" x14ac:dyDescent="0.2">
      <c r="A280" s="21"/>
      <c r="B280" s="21"/>
      <c r="C280" s="57" t="s">
        <v>443</v>
      </c>
      <c r="D280" s="22" t="s">
        <v>444</v>
      </c>
      <c r="E280" s="20">
        <f>Source!DN355</f>
        <v>114</v>
      </c>
      <c r="F280" s="24"/>
      <c r="G280" s="23"/>
      <c r="H280" s="20"/>
      <c r="I280" s="24">
        <f>SUM(Q276:Q279)</f>
        <v>674.06</v>
      </c>
      <c r="J280" s="20">
        <f>Source!BZ355</f>
        <v>94</v>
      </c>
      <c r="K280" s="24">
        <f>SUM(R276:R279)</f>
        <v>15934.88</v>
      </c>
    </row>
    <row r="281" spans="1:28" ht="14.25" x14ac:dyDescent="0.2">
      <c r="A281" s="21"/>
      <c r="B281" s="21"/>
      <c r="C281" s="57" t="s">
        <v>445</v>
      </c>
      <c r="D281" s="22" t="s">
        <v>444</v>
      </c>
      <c r="E281" s="20">
        <f>Source!DO355</f>
        <v>80</v>
      </c>
      <c r="F281" s="24"/>
      <c r="G281" s="23"/>
      <c r="H281" s="20"/>
      <c r="I281" s="24">
        <f>SUM(S276:S280)</f>
        <v>473.02</v>
      </c>
      <c r="J281" s="20">
        <f>Source!CA355</f>
        <v>41</v>
      </c>
      <c r="K281" s="24">
        <f>SUM(T276:T280)</f>
        <v>6950.32</v>
      </c>
    </row>
    <row r="282" spans="1:28" ht="14.25" x14ac:dyDescent="0.2">
      <c r="A282" s="21"/>
      <c r="B282" s="21"/>
      <c r="C282" s="57" t="s">
        <v>446</v>
      </c>
      <c r="D282" s="22" t="s">
        <v>444</v>
      </c>
      <c r="E282" s="20">
        <f>175</f>
        <v>175</v>
      </c>
      <c r="F282" s="24"/>
      <c r="G282" s="23"/>
      <c r="H282" s="20"/>
      <c r="I282" s="24">
        <f>SUM(U276:U281)</f>
        <v>143.13</v>
      </c>
      <c r="J282" s="20">
        <f>160</f>
        <v>160</v>
      </c>
      <c r="K282" s="24">
        <f>SUM(V276:V281)</f>
        <v>3751.87</v>
      </c>
    </row>
    <row r="283" spans="1:28" ht="14.25" x14ac:dyDescent="0.2">
      <c r="A283" s="27"/>
      <c r="B283" s="27"/>
      <c r="C283" s="58" t="s">
        <v>447</v>
      </c>
      <c r="D283" s="28" t="s">
        <v>448</v>
      </c>
      <c r="E283" s="29">
        <f>Source!AQ355</f>
        <v>1.27</v>
      </c>
      <c r="F283" s="30"/>
      <c r="G283" s="31" t="str">
        <f>Source!DI355</f>
        <v/>
      </c>
      <c r="H283" s="29">
        <f>Source!AV355</f>
        <v>1.087</v>
      </c>
      <c r="I283" s="30">
        <f>Source!U355</f>
        <v>49.69764</v>
      </c>
      <c r="J283" s="29"/>
      <c r="K283" s="30"/>
      <c r="AB283" s="26">
        <f>I283</f>
        <v>49.69764</v>
      </c>
    </row>
    <row r="284" spans="1:28" ht="15" x14ac:dyDescent="0.25">
      <c r="A284" s="32"/>
      <c r="B284" s="32"/>
      <c r="C284" s="59" t="s">
        <v>449</v>
      </c>
      <c r="D284" s="32"/>
      <c r="E284" s="32"/>
      <c r="F284" s="32"/>
      <c r="G284" s="32"/>
      <c r="H284" s="40">
        <f>I277+I278+I280+I281+I282</f>
        <v>2567.4700000000003</v>
      </c>
      <c r="I284" s="40"/>
      <c r="J284" s="40">
        <f>K277+K278+K280+K281+K282</f>
        <v>50476.31</v>
      </c>
      <c r="K284" s="40"/>
      <c r="O284" s="26">
        <f>I277+I278+I280+I281+I282</f>
        <v>2567.4700000000003</v>
      </c>
      <c r="P284" s="26">
        <f>K277+K278+K280+K281+K282</f>
        <v>50476.31</v>
      </c>
      <c r="X284">
        <f>IF(Source!BI355&lt;=1,I277+I278+I280+I281+I282-0, 0)</f>
        <v>2567.4700000000003</v>
      </c>
      <c r="Y284">
        <f>IF(Source!BI355=2,I277+I278+I280+I281+I282-0, 0)</f>
        <v>0</v>
      </c>
      <c r="Z284">
        <f>IF(Source!BI355=3,I277+I278+I280+I281+I282-0, 0)</f>
        <v>0</v>
      </c>
      <c r="AA284">
        <f>IF(Source!BI355=4,I277+I278+I280+I281+I282,0)</f>
        <v>0</v>
      </c>
    </row>
    <row r="286" spans="1:28" ht="14.25" x14ac:dyDescent="0.2">
      <c r="A286" s="21">
        <v>27</v>
      </c>
      <c r="B286" s="21" t="str">
        <f>Source!F356</f>
        <v>4.8-154-2</v>
      </c>
      <c r="C286" s="57" t="s">
        <v>197</v>
      </c>
      <c r="D286" s="22" t="str">
        <f>Source!H356</f>
        <v>1  ШТ.</v>
      </c>
      <c r="E286" s="20">
        <f>Source!I356</f>
        <v>1</v>
      </c>
      <c r="F286" s="24"/>
      <c r="G286" s="23"/>
      <c r="H286" s="20"/>
      <c r="I286" s="24"/>
      <c r="J286" s="20"/>
      <c r="K286" s="24"/>
      <c r="Q286">
        <f>ROUND((Source!DN356/100)*ROUND((ROUND((Source!AF356*Source!AV356*Source!I356),2)),2), 2)</f>
        <v>66.66</v>
      </c>
      <c r="R286">
        <f>Source!X356</f>
        <v>1324.3</v>
      </c>
      <c r="S286">
        <f>ROUND((Source!DO356/100)*ROUND((ROUND((Source!AF356*Source!AV356*Source!I356),2)),2), 2)</f>
        <v>39.17</v>
      </c>
      <c r="T286">
        <f>Source!Y356</f>
        <v>687.3</v>
      </c>
      <c r="U286">
        <f>ROUND((175/100)*ROUND((ROUND((Source!AE356*Source!AV356*Source!I356),2)),2), 2)</f>
        <v>0.05</v>
      </c>
      <c r="V286">
        <f>ROUND((160/100)*ROUND(ROUND((ROUND((Source!AE356*Source!AV356*Source!I356),2)*Source!BS356),2), 2), 2)</f>
        <v>1.38</v>
      </c>
    </row>
    <row r="287" spans="1:28" ht="14.25" x14ac:dyDescent="0.2">
      <c r="A287" s="21"/>
      <c r="B287" s="21"/>
      <c r="C287" s="57" t="s">
        <v>440</v>
      </c>
      <c r="D287" s="22"/>
      <c r="E287" s="20"/>
      <c r="F287" s="24">
        <f>Source!AO356</f>
        <v>54.8</v>
      </c>
      <c r="G287" s="23" t="str">
        <f>Source!DG356</f>
        <v/>
      </c>
      <c r="H287" s="20">
        <f>Source!AV356</f>
        <v>1.0669999999999999</v>
      </c>
      <c r="I287" s="24">
        <f>ROUND((ROUND((Source!AF356*Source!AV356*Source!I356),2)),2)</f>
        <v>58.47</v>
      </c>
      <c r="J287" s="20">
        <f>IF(Source!BA356&lt;&gt; 0, Source!BA356, 1)</f>
        <v>28.67</v>
      </c>
      <c r="K287" s="24">
        <f>Source!S356</f>
        <v>1676.33</v>
      </c>
      <c r="W287">
        <f>I287</f>
        <v>58.47</v>
      </c>
    </row>
    <row r="288" spans="1:28" ht="14.25" x14ac:dyDescent="0.2">
      <c r="A288" s="21"/>
      <c r="B288" s="21"/>
      <c r="C288" s="57" t="s">
        <v>441</v>
      </c>
      <c r="D288" s="22"/>
      <c r="E288" s="20"/>
      <c r="F288" s="24">
        <f>Source!AM356</f>
        <v>0.11</v>
      </c>
      <c r="G288" s="23" t="str">
        <f>Source!DE356</f>
        <v/>
      </c>
      <c r="H288" s="20">
        <f>Source!AV356</f>
        <v>1.0669999999999999</v>
      </c>
      <c r="I288" s="24">
        <f>(ROUND((ROUND(((Source!ET356)*Source!AV356*Source!I356),2)),2)+ROUND((ROUND(((Source!AE356-(Source!EU356))*Source!AV356*Source!I356),2)),2))</f>
        <v>0.12</v>
      </c>
      <c r="J288" s="20">
        <f>IF(Source!BB356&lt;&gt; 0, Source!BB356, 1)</f>
        <v>13.27</v>
      </c>
      <c r="K288" s="24">
        <f>Source!Q356</f>
        <v>1.59</v>
      </c>
    </row>
    <row r="289" spans="1:28" ht="14.25" x14ac:dyDescent="0.2">
      <c r="A289" s="21"/>
      <c r="B289" s="21"/>
      <c r="C289" s="57" t="s">
        <v>442</v>
      </c>
      <c r="D289" s="22"/>
      <c r="E289" s="20"/>
      <c r="F289" s="24">
        <f>Source!AN356</f>
        <v>0.03</v>
      </c>
      <c r="G289" s="23" t="str">
        <f>Source!DF356</f>
        <v/>
      </c>
      <c r="H289" s="20">
        <f>Source!AV356</f>
        <v>1.0669999999999999</v>
      </c>
      <c r="I289" s="25">
        <f>ROUND((ROUND((Source!AE356*Source!AV356*Source!I356),2)),2)</f>
        <v>0.03</v>
      </c>
      <c r="J289" s="20">
        <f>IF(Source!BS356&lt;&gt; 0, Source!BS356, 1)</f>
        <v>28.67</v>
      </c>
      <c r="K289" s="25">
        <f>Source!R356</f>
        <v>0.86</v>
      </c>
      <c r="W289">
        <f>I289</f>
        <v>0.03</v>
      </c>
    </row>
    <row r="290" spans="1:28" ht="14.25" x14ac:dyDescent="0.2">
      <c r="A290" s="21"/>
      <c r="B290" s="21"/>
      <c r="C290" s="57" t="s">
        <v>464</v>
      </c>
      <c r="D290" s="22"/>
      <c r="E290" s="20"/>
      <c r="F290" s="24">
        <f>Source!AL356</f>
        <v>35.1</v>
      </c>
      <c r="G290" s="23" t="str">
        <f>Source!DD356</f>
        <v/>
      </c>
      <c r="H290" s="20">
        <f>Source!AW356</f>
        <v>1.081</v>
      </c>
      <c r="I290" s="24">
        <f>ROUND((ROUND((Source!AC356*Source!AW356*Source!I356),2)),2)</f>
        <v>37.94</v>
      </c>
      <c r="J290" s="20">
        <f>IF(Source!BC356&lt;&gt; 0, Source!BC356, 1)</f>
        <v>8.24</v>
      </c>
      <c r="K290" s="24">
        <f>Source!P356</f>
        <v>312.63</v>
      </c>
    </row>
    <row r="291" spans="1:28" ht="14.25" x14ac:dyDescent="0.2">
      <c r="A291" s="21"/>
      <c r="B291" s="21"/>
      <c r="C291" s="57" t="s">
        <v>443</v>
      </c>
      <c r="D291" s="22" t="s">
        <v>444</v>
      </c>
      <c r="E291" s="20">
        <f>Source!DN356</f>
        <v>114</v>
      </c>
      <c r="F291" s="24"/>
      <c r="G291" s="23"/>
      <c r="H291" s="20"/>
      <c r="I291" s="24">
        <f>SUM(Q286:Q290)</f>
        <v>66.66</v>
      </c>
      <c r="J291" s="20">
        <f>Source!BZ356</f>
        <v>79</v>
      </c>
      <c r="K291" s="24">
        <f>SUM(R286:R290)</f>
        <v>1324.3</v>
      </c>
    </row>
    <row r="292" spans="1:28" ht="14.25" x14ac:dyDescent="0.2">
      <c r="A292" s="21"/>
      <c r="B292" s="21"/>
      <c r="C292" s="57" t="s">
        <v>445</v>
      </c>
      <c r="D292" s="22" t="s">
        <v>444</v>
      </c>
      <c r="E292" s="20">
        <f>Source!DO356</f>
        <v>67</v>
      </c>
      <c r="F292" s="24"/>
      <c r="G292" s="23"/>
      <c r="H292" s="20"/>
      <c r="I292" s="24">
        <f>SUM(S286:S291)</f>
        <v>39.17</v>
      </c>
      <c r="J292" s="20">
        <f>Source!CA356</f>
        <v>41</v>
      </c>
      <c r="K292" s="24">
        <f>SUM(T286:T291)</f>
        <v>687.3</v>
      </c>
    </row>
    <row r="293" spans="1:28" ht="14.25" x14ac:dyDescent="0.2">
      <c r="A293" s="21"/>
      <c r="B293" s="21"/>
      <c r="C293" s="57" t="s">
        <v>446</v>
      </c>
      <c r="D293" s="22" t="s">
        <v>444</v>
      </c>
      <c r="E293" s="20">
        <f>175</f>
        <v>175</v>
      </c>
      <c r="F293" s="24"/>
      <c r="G293" s="23"/>
      <c r="H293" s="20"/>
      <c r="I293" s="24">
        <f>SUM(U286:U292)</f>
        <v>0.05</v>
      </c>
      <c r="J293" s="20">
        <f>160</f>
        <v>160</v>
      </c>
      <c r="K293" s="24">
        <f>SUM(V286:V292)</f>
        <v>1.38</v>
      </c>
    </row>
    <row r="294" spans="1:28" ht="14.25" x14ac:dyDescent="0.2">
      <c r="A294" s="27"/>
      <c r="B294" s="27"/>
      <c r="C294" s="58" t="s">
        <v>447</v>
      </c>
      <c r="D294" s="28" t="s">
        <v>448</v>
      </c>
      <c r="E294" s="29">
        <f>Source!AQ356</f>
        <v>3.98</v>
      </c>
      <c r="F294" s="30"/>
      <c r="G294" s="31" t="str">
        <f>Source!DI356</f>
        <v/>
      </c>
      <c r="H294" s="29">
        <f>Source!AV356</f>
        <v>1.0669999999999999</v>
      </c>
      <c r="I294" s="30">
        <f>Source!U356</f>
        <v>4.2466599999999994</v>
      </c>
      <c r="J294" s="29"/>
      <c r="K294" s="30"/>
      <c r="AB294" s="26">
        <f>I294</f>
        <v>4.2466599999999994</v>
      </c>
    </row>
    <row r="295" spans="1:28" ht="15" x14ac:dyDescent="0.25">
      <c r="A295" s="32"/>
      <c r="B295" s="32"/>
      <c r="C295" s="59" t="s">
        <v>449</v>
      </c>
      <c r="D295" s="32"/>
      <c r="E295" s="32"/>
      <c r="F295" s="32"/>
      <c r="G295" s="32"/>
      <c r="H295" s="40">
        <f>I287+I288+I290+I291+I292+I293</f>
        <v>202.41000000000003</v>
      </c>
      <c r="I295" s="40"/>
      <c r="J295" s="40">
        <f>K287+K288+K290+K291+K292+K293</f>
        <v>4003.5299999999997</v>
      </c>
      <c r="K295" s="40"/>
      <c r="O295" s="26">
        <f>I287+I288+I290+I291+I292+I293</f>
        <v>202.41000000000003</v>
      </c>
      <c r="P295" s="26">
        <f>K287+K288+K290+K291+K292+K293</f>
        <v>4003.5299999999997</v>
      </c>
      <c r="X295">
        <f>IF(Source!BI356&lt;=1,I287+I288+I290+I291+I292+I293-0, 0)</f>
        <v>0</v>
      </c>
      <c r="Y295">
        <f>IF(Source!BI356=2,I287+I288+I290+I291+I292+I293-0, 0)</f>
        <v>202.41000000000003</v>
      </c>
      <c r="Z295">
        <f>IF(Source!BI356=3,I287+I288+I290+I291+I292+I293-0, 0)</f>
        <v>0</v>
      </c>
      <c r="AA295">
        <f>IF(Source!BI356=4,I287+I288+I290+I291+I292+I293,0)</f>
        <v>0</v>
      </c>
    </row>
    <row r="297" spans="1:28" ht="28.5" x14ac:dyDescent="0.2">
      <c r="A297" s="21">
        <v>28</v>
      </c>
      <c r="B297" s="21" t="str">
        <f>Source!F357</f>
        <v>4.8-186-1</v>
      </c>
      <c r="C297" s="57" t="s">
        <v>199</v>
      </c>
      <c r="D297" s="22" t="str">
        <f>Source!H357</f>
        <v>10 шт.</v>
      </c>
      <c r="E297" s="20">
        <f>Source!I357</f>
        <v>2.2000000000000002</v>
      </c>
      <c r="F297" s="24"/>
      <c r="G297" s="23"/>
      <c r="H297" s="20"/>
      <c r="I297" s="24"/>
      <c r="J297" s="20"/>
      <c r="K297" s="24"/>
      <c r="Q297">
        <f>ROUND((Source!DN357/100)*ROUND((ROUND((Source!AF357*Source!AV357*Source!I357),2)),2), 2)</f>
        <v>305.87</v>
      </c>
      <c r="R297">
        <f>Source!X357</f>
        <v>6077.04</v>
      </c>
      <c r="S297">
        <f>ROUND((Source!DO357/100)*ROUND((ROUND((Source!AF357*Source!AV357*Source!I357),2)),2), 2)</f>
        <v>179.77</v>
      </c>
      <c r="T297">
        <f>Source!Y357</f>
        <v>3153.9</v>
      </c>
      <c r="U297">
        <f>ROUND((175/100)*ROUND((ROUND((Source!AE357*Source!AV357*Source!I357),2)),2), 2)</f>
        <v>30.36</v>
      </c>
      <c r="V297">
        <f>ROUND((160/100)*ROUND(ROUND((ROUND((Source!AE357*Source!AV357*Source!I357),2)*Source!BS357),2), 2), 2)</f>
        <v>795.87</v>
      </c>
    </row>
    <row r="298" spans="1:28" ht="14.25" x14ac:dyDescent="0.2">
      <c r="A298" s="21"/>
      <c r="B298" s="21"/>
      <c r="C298" s="57" t="s">
        <v>440</v>
      </c>
      <c r="D298" s="22"/>
      <c r="E298" s="20"/>
      <c r="F298" s="24">
        <f>Source!AO357</f>
        <v>114.3</v>
      </c>
      <c r="G298" s="23" t="str">
        <f>Source!DG357</f>
        <v/>
      </c>
      <c r="H298" s="20">
        <f>Source!AV357</f>
        <v>1.0669999999999999</v>
      </c>
      <c r="I298" s="24">
        <f>ROUND((ROUND((Source!AF357*Source!AV357*Source!I357),2)),2)</f>
        <v>268.31</v>
      </c>
      <c r="J298" s="20">
        <f>IF(Source!BA357&lt;&gt; 0, Source!BA357, 1)</f>
        <v>28.67</v>
      </c>
      <c r="K298" s="24">
        <f>Source!S357</f>
        <v>7692.45</v>
      </c>
      <c r="W298">
        <f>I298</f>
        <v>268.31</v>
      </c>
    </row>
    <row r="299" spans="1:28" ht="14.25" x14ac:dyDescent="0.2">
      <c r="A299" s="21"/>
      <c r="B299" s="21"/>
      <c r="C299" s="57" t="s">
        <v>441</v>
      </c>
      <c r="D299" s="22"/>
      <c r="E299" s="20"/>
      <c r="F299" s="24">
        <f>Source!AM357</f>
        <v>79.930000000000007</v>
      </c>
      <c r="G299" s="23" t="str">
        <f>Source!DE357</f>
        <v/>
      </c>
      <c r="H299" s="20">
        <f>Source!AV357</f>
        <v>1.0669999999999999</v>
      </c>
      <c r="I299" s="24">
        <f>(ROUND((ROUND(((Source!ET357)*Source!AV357*Source!I357),2)),2)+ROUND((ROUND(((Source!AE357-(Source!EU357))*Source!AV357*Source!I357),2)),2))</f>
        <v>187.63</v>
      </c>
      <c r="J299" s="20">
        <f>IF(Source!BB357&lt;&gt; 0, Source!BB357, 1)</f>
        <v>9.44</v>
      </c>
      <c r="K299" s="24">
        <f>Source!Q357</f>
        <v>1771.23</v>
      </c>
    </row>
    <row r="300" spans="1:28" ht="14.25" x14ac:dyDescent="0.2">
      <c r="A300" s="21"/>
      <c r="B300" s="21"/>
      <c r="C300" s="57" t="s">
        <v>442</v>
      </c>
      <c r="D300" s="22"/>
      <c r="E300" s="20"/>
      <c r="F300" s="24">
        <f>Source!AN357</f>
        <v>7.39</v>
      </c>
      <c r="G300" s="23" t="str">
        <f>Source!DF357</f>
        <v/>
      </c>
      <c r="H300" s="20">
        <f>Source!AV357</f>
        <v>1.0669999999999999</v>
      </c>
      <c r="I300" s="25">
        <f>ROUND((ROUND((Source!AE357*Source!AV357*Source!I357),2)),2)</f>
        <v>17.350000000000001</v>
      </c>
      <c r="J300" s="20">
        <f>IF(Source!BS357&lt;&gt; 0, Source!BS357, 1)</f>
        <v>28.67</v>
      </c>
      <c r="K300" s="25">
        <f>Source!R357</f>
        <v>497.42</v>
      </c>
      <c r="W300">
        <f>I300</f>
        <v>17.350000000000001</v>
      </c>
    </row>
    <row r="301" spans="1:28" ht="14.25" x14ac:dyDescent="0.2">
      <c r="A301" s="21"/>
      <c r="B301" s="21"/>
      <c r="C301" s="57" t="s">
        <v>464</v>
      </c>
      <c r="D301" s="22"/>
      <c r="E301" s="20"/>
      <c r="F301" s="24">
        <f>Source!AL357</f>
        <v>154.69999999999999</v>
      </c>
      <c r="G301" s="23" t="str">
        <f>Source!DD357</f>
        <v/>
      </c>
      <c r="H301" s="20">
        <f>Source!AW357</f>
        <v>1.081</v>
      </c>
      <c r="I301" s="24">
        <f>ROUND((ROUND((Source!AC357*Source!AW357*Source!I357),2)),2)</f>
        <v>367.91</v>
      </c>
      <c r="J301" s="20">
        <f>IF(Source!BC357&lt;&gt; 0, Source!BC357, 1)</f>
        <v>8.24</v>
      </c>
      <c r="K301" s="24">
        <f>Source!P357</f>
        <v>3031.58</v>
      </c>
    </row>
    <row r="302" spans="1:28" ht="14.25" x14ac:dyDescent="0.2">
      <c r="A302" s="21"/>
      <c r="B302" s="21"/>
      <c r="C302" s="57" t="s">
        <v>443</v>
      </c>
      <c r="D302" s="22" t="s">
        <v>444</v>
      </c>
      <c r="E302" s="20">
        <f>Source!DN357</f>
        <v>114</v>
      </c>
      <c r="F302" s="24"/>
      <c r="G302" s="23"/>
      <c r="H302" s="20"/>
      <c r="I302" s="24">
        <f>SUM(Q297:Q301)</f>
        <v>305.87</v>
      </c>
      <c r="J302" s="20">
        <f>Source!BZ357</f>
        <v>79</v>
      </c>
      <c r="K302" s="24">
        <f>SUM(R297:R301)</f>
        <v>6077.04</v>
      </c>
    </row>
    <row r="303" spans="1:28" ht="14.25" x14ac:dyDescent="0.2">
      <c r="A303" s="21"/>
      <c r="B303" s="21"/>
      <c r="C303" s="57" t="s">
        <v>445</v>
      </c>
      <c r="D303" s="22" t="s">
        <v>444</v>
      </c>
      <c r="E303" s="20">
        <f>Source!DO357</f>
        <v>67</v>
      </c>
      <c r="F303" s="24"/>
      <c r="G303" s="23"/>
      <c r="H303" s="20"/>
      <c r="I303" s="24">
        <f>SUM(S297:S302)</f>
        <v>179.77</v>
      </c>
      <c r="J303" s="20">
        <f>Source!CA357</f>
        <v>41</v>
      </c>
      <c r="K303" s="24">
        <f>SUM(T297:T302)</f>
        <v>3153.9</v>
      </c>
    </row>
    <row r="304" spans="1:28" ht="14.25" x14ac:dyDescent="0.2">
      <c r="A304" s="21"/>
      <c r="B304" s="21"/>
      <c r="C304" s="57" t="s">
        <v>446</v>
      </c>
      <c r="D304" s="22" t="s">
        <v>444</v>
      </c>
      <c r="E304" s="20">
        <f>175</f>
        <v>175</v>
      </c>
      <c r="F304" s="24"/>
      <c r="G304" s="23"/>
      <c r="H304" s="20"/>
      <c r="I304" s="24">
        <f>SUM(U297:U303)</f>
        <v>30.36</v>
      </c>
      <c r="J304" s="20">
        <f>160</f>
        <v>160</v>
      </c>
      <c r="K304" s="24">
        <f>SUM(V297:V303)</f>
        <v>795.87</v>
      </c>
    </row>
    <row r="305" spans="1:28" ht="14.25" x14ac:dyDescent="0.2">
      <c r="A305" s="27"/>
      <c r="B305" s="27"/>
      <c r="C305" s="58" t="s">
        <v>447</v>
      </c>
      <c r="D305" s="28" t="s">
        <v>448</v>
      </c>
      <c r="E305" s="29">
        <f>Source!AQ357</f>
        <v>9.27</v>
      </c>
      <c r="F305" s="30"/>
      <c r="G305" s="31" t="str">
        <f>Source!DI357</f>
        <v/>
      </c>
      <c r="H305" s="29">
        <f>Source!AV357</f>
        <v>1.0669999999999999</v>
      </c>
      <c r="I305" s="30">
        <f>Source!U357</f>
        <v>21.760397999999999</v>
      </c>
      <c r="J305" s="29"/>
      <c r="K305" s="30"/>
      <c r="AB305" s="26">
        <f>I305</f>
        <v>21.760397999999999</v>
      </c>
    </row>
    <row r="306" spans="1:28" ht="15" x14ac:dyDescent="0.25">
      <c r="A306" s="32"/>
      <c r="B306" s="32"/>
      <c r="C306" s="59" t="s">
        <v>449</v>
      </c>
      <c r="D306" s="32"/>
      <c r="E306" s="32"/>
      <c r="F306" s="32"/>
      <c r="G306" s="32"/>
      <c r="H306" s="40">
        <f>I298+I299+I301+I302+I303+I304</f>
        <v>1339.85</v>
      </c>
      <c r="I306" s="40"/>
      <c r="J306" s="40">
        <f>K298+K299+K301+K302+K303+K304</f>
        <v>22522.07</v>
      </c>
      <c r="K306" s="40"/>
      <c r="O306" s="26">
        <f>I298+I299+I301+I302+I303+I304</f>
        <v>1339.85</v>
      </c>
      <c r="P306" s="26">
        <f>K298+K299+K301+K302+K303+K304</f>
        <v>22522.07</v>
      </c>
      <c r="X306">
        <f>IF(Source!BI357&lt;=1,I298+I299+I301+I302+I303+I304-0, 0)</f>
        <v>0</v>
      </c>
      <c r="Y306">
        <f>IF(Source!BI357=2,I298+I299+I301+I302+I303+I304-0, 0)</f>
        <v>1339.85</v>
      </c>
      <c r="Z306">
        <f>IF(Source!BI357=3,I298+I299+I301+I302+I303+I304-0, 0)</f>
        <v>0</v>
      </c>
      <c r="AA306">
        <f>IF(Source!BI357=4,I298+I299+I301+I302+I303+I304,0)</f>
        <v>0</v>
      </c>
    </row>
    <row r="308" spans="1:28" ht="28.5" x14ac:dyDescent="0.2">
      <c r="A308" s="21">
        <v>29</v>
      </c>
      <c r="B308" s="21" t="str">
        <f>Source!F358</f>
        <v>4.8-186-2</v>
      </c>
      <c r="C308" s="57" t="s">
        <v>201</v>
      </c>
      <c r="D308" s="22" t="str">
        <f>Source!H358</f>
        <v>10 шт.</v>
      </c>
      <c r="E308" s="20">
        <f>Source!I358</f>
        <v>1.5</v>
      </c>
      <c r="F308" s="24"/>
      <c r="G308" s="23"/>
      <c r="H308" s="20"/>
      <c r="I308" s="24"/>
      <c r="J308" s="20"/>
      <c r="K308" s="24"/>
      <c r="Q308">
        <f>ROUND((Source!DN358/100)*ROUND((ROUND((Source!AF358*Source!AV358*Source!I358),2)),2), 2)</f>
        <v>231.72</v>
      </c>
      <c r="R308">
        <f>Source!X358</f>
        <v>4603.6899999999996</v>
      </c>
      <c r="S308">
        <f>ROUND((Source!DO358/100)*ROUND((ROUND((Source!AF358*Source!AV358*Source!I358),2)),2), 2)</f>
        <v>136.18</v>
      </c>
      <c r="T308">
        <f>Source!Y358</f>
        <v>2389.2600000000002</v>
      </c>
      <c r="U308">
        <f>ROUND((175/100)*ROUND((ROUND((Source!AE358*Source!AV358*Source!I358),2)),2), 2)</f>
        <v>26.22</v>
      </c>
      <c r="V308">
        <f>ROUND((160/100)*ROUND(ROUND((ROUND((Source!AE358*Source!AV358*Source!I358),2)*Source!BS358),2), 2), 2)</f>
        <v>687.17</v>
      </c>
    </row>
    <row r="309" spans="1:28" ht="14.25" x14ac:dyDescent="0.2">
      <c r="A309" s="21"/>
      <c r="B309" s="21"/>
      <c r="C309" s="57" t="s">
        <v>440</v>
      </c>
      <c r="D309" s="22"/>
      <c r="E309" s="20"/>
      <c r="F309" s="24">
        <f>Source!AO358</f>
        <v>127</v>
      </c>
      <c r="G309" s="23" t="str">
        <f>Source!DG358</f>
        <v/>
      </c>
      <c r="H309" s="20">
        <f>Source!AV358</f>
        <v>1.0669999999999999</v>
      </c>
      <c r="I309" s="24">
        <f>ROUND((ROUND((Source!AF358*Source!AV358*Source!I358),2)),2)</f>
        <v>203.26</v>
      </c>
      <c r="J309" s="20">
        <f>IF(Source!BA358&lt;&gt; 0, Source!BA358, 1)</f>
        <v>28.67</v>
      </c>
      <c r="K309" s="24">
        <f>Source!S358</f>
        <v>5827.46</v>
      </c>
      <c r="W309">
        <f>I309</f>
        <v>203.26</v>
      </c>
    </row>
    <row r="310" spans="1:28" ht="14.25" x14ac:dyDescent="0.2">
      <c r="A310" s="21"/>
      <c r="B310" s="21"/>
      <c r="C310" s="57" t="s">
        <v>441</v>
      </c>
      <c r="D310" s="22"/>
      <c r="E310" s="20"/>
      <c r="F310" s="24">
        <f>Source!AM358</f>
        <v>88.39</v>
      </c>
      <c r="G310" s="23" t="str">
        <f>Source!DE358</f>
        <v/>
      </c>
      <c r="H310" s="20">
        <f>Source!AV358</f>
        <v>1.0669999999999999</v>
      </c>
      <c r="I310" s="24">
        <f>(ROUND((ROUND(((Source!ET358)*Source!AV358*Source!I358),2)),2)+ROUND((ROUND(((Source!AE358-(Source!EU358))*Source!AV358*Source!I358),2)),2))</f>
        <v>141.47</v>
      </c>
      <c r="J310" s="20">
        <f>IF(Source!BB358&lt;&gt; 0, Source!BB358, 1)</f>
        <v>9.7200000000000006</v>
      </c>
      <c r="K310" s="24">
        <f>Source!Q358</f>
        <v>1375.09</v>
      </c>
    </row>
    <row r="311" spans="1:28" ht="14.25" x14ac:dyDescent="0.2">
      <c r="A311" s="21"/>
      <c r="B311" s="21"/>
      <c r="C311" s="57" t="s">
        <v>442</v>
      </c>
      <c r="D311" s="22"/>
      <c r="E311" s="20"/>
      <c r="F311" s="24">
        <f>Source!AN358</f>
        <v>9.36</v>
      </c>
      <c r="G311" s="23" t="str">
        <f>Source!DF358</f>
        <v/>
      </c>
      <c r="H311" s="20">
        <f>Source!AV358</f>
        <v>1.0669999999999999</v>
      </c>
      <c r="I311" s="25">
        <f>ROUND((ROUND((Source!AE358*Source!AV358*Source!I358),2)),2)</f>
        <v>14.98</v>
      </c>
      <c r="J311" s="20">
        <f>IF(Source!BS358&lt;&gt; 0, Source!BS358, 1)</f>
        <v>28.67</v>
      </c>
      <c r="K311" s="25">
        <f>Source!R358</f>
        <v>429.48</v>
      </c>
      <c r="W311">
        <f>I311</f>
        <v>14.98</v>
      </c>
    </row>
    <row r="312" spans="1:28" ht="14.25" x14ac:dyDescent="0.2">
      <c r="A312" s="21"/>
      <c r="B312" s="21"/>
      <c r="C312" s="57" t="s">
        <v>464</v>
      </c>
      <c r="D312" s="22"/>
      <c r="E312" s="20"/>
      <c r="F312" s="24">
        <f>Source!AL358</f>
        <v>232.4</v>
      </c>
      <c r="G312" s="23" t="str">
        <f>Source!DD358</f>
        <v/>
      </c>
      <c r="H312" s="20">
        <f>Source!AW358</f>
        <v>1.081</v>
      </c>
      <c r="I312" s="24">
        <f>ROUND((ROUND((Source!AC358*Source!AW358*Source!I358),2)),2)</f>
        <v>376.84</v>
      </c>
      <c r="J312" s="20">
        <f>IF(Source!BC358&lt;&gt; 0, Source!BC358, 1)</f>
        <v>8.24</v>
      </c>
      <c r="K312" s="24">
        <f>Source!P358</f>
        <v>3105.16</v>
      </c>
    </row>
    <row r="313" spans="1:28" ht="14.25" x14ac:dyDescent="0.2">
      <c r="A313" s="21"/>
      <c r="B313" s="21"/>
      <c r="C313" s="57" t="s">
        <v>443</v>
      </c>
      <c r="D313" s="22" t="s">
        <v>444</v>
      </c>
      <c r="E313" s="20">
        <f>Source!DN358</f>
        <v>114</v>
      </c>
      <c r="F313" s="24"/>
      <c r="G313" s="23"/>
      <c r="H313" s="20"/>
      <c r="I313" s="24">
        <f>SUM(Q308:Q312)</f>
        <v>231.72</v>
      </c>
      <c r="J313" s="20">
        <f>Source!BZ358</f>
        <v>79</v>
      </c>
      <c r="K313" s="24">
        <f>SUM(R308:R312)</f>
        <v>4603.6899999999996</v>
      </c>
    </row>
    <row r="314" spans="1:28" ht="14.25" x14ac:dyDescent="0.2">
      <c r="A314" s="21"/>
      <c r="B314" s="21"/>
      <c r="C314" s="57" t="s">
        <v>445</v>
      </c>
      <c r="D314" s="22" t="s">
        <v>444</v>
      </c>
      <c r="E314" s="20">
        <f>Source!DO358</f>
        <v>67</v>
      </c>
      <c r="F314" s="24"/>
      <c r="G314" s="23"/>
      <c r="H314" s="20"/>
      <c r="I314" s="24">
        <f>SUM(S308:S313)</f>
        <v>136.18</v>
      </c>
      <c r="J314" s="20">
        <f>Source!CA358</f>
        <v>41</v>
      </c>
      <c r="K314" s="24">
        <f>SUM(T308:T313)</f>
        <v>2389.2600000000002</v>
      </c>
    </row>
    <row r="315" spans="1:28" ht="14.25" x14ac:dyDescent="0.2">
      <c r="A315" s="21"/>
      <c r="B315" s="21"/>
      <c r="C315" s="57" t="s">
        <v>446</v>
      </c>
      <c r="D315" s="22" t="s">
        <v>444</v>
      </c>
      <c r="E315" s="20">
        <f>175</f>
        <v>175</v>
      </c>
      <c r="F315" s="24"/>
      <c r="G315" s="23"/>
      <c r="H315" s="20"/>
      <c r="I315" s="24">
        <f>SUM(U308:U314)</f>
        <v>26.22</v>
      </c>
      <c r="J315" s="20">
        <f>160</f>
        <v>160</v>
      </c>
      <c r="K315" s="24">
        <f>SUM(V308:V314)</f>
        <v>687.17</v>
      </c>
    </row>
    <row r="316" spans="1:28" ht="14.25" x14ac:dyDescent="0.2">
      <c r="A316" s="27"/>
      <c r="B316" s="27"/>
      <c r="C316" s="58" t="s">
        <v>447</v>
      </c>
      <c r="D316" s="28" t="s">
        <v>448</v>
      </c>
      <c r="E316" s="29">
        <f>Source!AQ358</f>
        <v>10.3</v>
      </c>
      <c r="F316" s="30"/>
      <c r="G316" s="31" t="str">
        <f>Source!DI358</f>
        <v/>
      </c>
      <c r="H316" s="29">
        <f>Source!AV358</f>
        <v>1.0669999999999999</v>
      </c>
      <c r="I316" s="30">
        <f>Source!U358</f>
        <v>16.485150000000001</v>
      </c>
      <c r="J316" s="29"/>
      <c r="K316" s="30"/>
      <c r="AB316" s="26">
        <f>I316</f>
        <v>16.485150000000001</v>
      </c>
    </row>
    <row r="317" spans="1:28" ht="15" x14ac:dyDescent="0.25">
      <c r="A317" s="32"/>
      <c r="B317" s="32"/>
      <c r="C317" s="59" t="s">
        <v>449</v>
      </c>
      <c r="D317" s="32"/>
      <c r="E317" s="32"/>
      <c r="F317" s="32"/>
      <c r="G317" s="32"/>
      <c r="H317" s="40">
        <f>I309+I310+I312+I313+I314+I315</f>
        <v>1115.69</v>
      </c>
      <c r="I317" s="40"/>
      <c r="J317" s="40">
        <f>K309+K310+K312+K313+K314+K315</f>
        <v>17987.829999999994</v>
      </c>
      <c r="K317" s="40"/>
      <c r="O317" s="26">
        <f>I309+I310+I312+I313+I314+I315</f>
        <v>1115.69</v>
      </c>
      <c r="P317" s="26">
        <f>K309+K310+K312+K313+K314+K315</f>
        <v>17987.829999999994</v>
      </c>
      <c r="X317">
        <f>IF(Source!BI358&lt;=1,I309+I310+I312+I313+I314+I315-0, 0)</f>
        <v>0</v>
      </c>
      <c r="Y317">
        <f>IF(Source!BI358=2,I309+I310+I312+I313+I314+I315-0, 0)</f>
        <v>1115.69</v>
      </c>
      <c r="Z317">
        <f>IF(Source!BI358=3,I309+I310+I312+I313+I314+I315-0, 0)</f>
        <v>0</v>
      </c>
      <c r="AA317">
        <f>IF(Source!BI358=4,I309+I310+I312+I313+I314+I315,0)</f>
        <v>0</v>
      </c>
    </row>
    <row r="319" spans="1:28" ht="42.75" x14ac:dyDescent="0.2">
      <c r="A319" s="21">
        <v>30</v>
      </c>
      <c r="B319" s="21" t="str">
        <f>Source!F359</f>
        <v>4.8-187-9</v>
      </c>
      <c r="C319" s="57" t="s">
        <v>207</v>
      </c>
      <c r="D319" s="22" t="str">
        <f>Source!H359</f>
        <v>100 м</v>
      </c>
      <c r="E319" s="20">
        <f>Source!I359</f>
        <v>2.67</v>
      </c>
      <c r="F319" s="24"/>
      <c r="G319" s="23"/>
      <c r="H319" s="20"/>
      <c r="I319" s="24"/>
      <c r="J319" s="20"/>
      <c r="K319" s="24"/>
      <c r="Q319">
        <f>ROUND((Source!DN359/100)*ROUND((ROUND((Source!AF359*Source!AV359*Source!I359),2)),2), 2)</f>
        <v>740.81</v>
      </c>
      <c r="R319">
        <f>Source!X359</f>
        <v>14718.2</v>
      </c>
      <c r="S319">
        <f>ROUND((Source!DO359/100)*ROUND((ROUND((Source!AF359*Source!AV359*Source!I359),2)),2), 2)</f>
        <v>435.39</v>
      </c>
      <c r="T319">
        <f>Source!Y359</f>
        <v>7638.56</v>
      </c>
      <c r="U319">
        <f>ROUND((175/100)*ROUND((ROUND((Source!AE359*Source!AV359*Source!I359),2)),2), 2)</f>
        <v>55.39</v>
      </c>
      <c r="V319">
        <f>ROUND((160/100)*ROUND(ROUND((ROUND((Source!AE359*Source!AV359*Source!I359),2)*Source!BS359),2), 2), 2)</f>
        <v>1451.86</v>
      </c>
    </row>
    <row r="320" spans="1:28" ht="14.25" x14ac:dyDescent="0.2">
      <c r="A320" s="21"/>
      <c r="B320" s="21"/>
      <c r="C320" s="57" t="s">
        <v>440</v>
      </c>
      <c r="D320" s="22"/>
      <c r="E320" s="20"/>
      <c r="F320" s="24">
        <f>Source!AO359</f>
        <v>228.1</v>
      </c>
      <c r="G320" s="23" t="str">
        <f>Source!DG359</f>
        <v/>
      </c>
      <c r="H320" s="20">
        <f>Source!AV359</f>
        <v>1.0669999999999999</v>
      </c>
      <c r="I320" s="24">
        <f>ROUND((ROUND((Source!AF359*Source!AV359*Source!I359),2)),2)</f>
        <v>649.83000000000004</v>
      </c>
      <c r="J320" s="20">
        <f>IF(Source!BA359&lt;&gt; 0, Source!BA359, 1)</f>
        <v>28.67</v>
      </c>
      <c r="K320" s="24">
        <f>Source!S359</f>
        <v>18630.63</v>
      </c>
      <c r="W320">
        <f>I320</f>
        <v>649.83000000000004</v>
      </c>
    </row>
    <row r="321" spans="1:28" ht="14.25" x14ac:dyDescent="0.2">
      <c r="A321" s="21"/>
      <c r="B321" s="21"/>
      <c r="C321" s="57" t="s">
        <v>441</v>
      </c>
      <c r="D321" s="22"/>
      <c r="E321" s="20"/>
      <c r="F321" s="24">
        <f>Source!AM359</f>
        <v>140.25</v>
      </c>
      <c r="G321" s="23" t="str">
        <f>Source!DE359</f>
        <v/>
      </c>
      <c r="H321" s="20">
        <f>Source!AV359</f>
        <v>1.0669999999999999</v>
      </c>
      <c r="I321" s="24">
        <f>(ROUND((ROUND(((Source!ET359)*Source!AV359*Source!I359),2)),2)+ROUND((ROUND(((Source!AE359-(Source!EU359))*Source!AV359*Source!I359),2)),2))</f>
        <v>399.56</v>
      </c>
      <c r="J321" s="20">
        <f>IF(Source!BB359&lt;&gt; 0, Source!BB359, 1)</f>
        <v>9.16</v>
      </c>
      <c r="K321" s="24">
        <f>Source!Q359</f>
        <v>3659.97</v>
      </c>
    </row>
    <row r="322" spans="1:28" ht="14.25" x14ac:dyDescent="0.2">
      <c r="A322" s="21"/>
      <c r="B322" s="21"/>
      <c r="C322" s="57" t="s">
        <v>442</v>
      </c>
      <c r="D322" s="22"/>
      <c r="E322" s="20"/>
      <c r="F322" s="24">
        <f>Source!AN359</f>
        <v>11.11</v>
      </c>
      <c r="G322" s="23" t="str">
        <f>Source!DF359</f>
        <v/>
      </c>
      <c r="H322" s="20">
        <f>Source!AV359</f>
        <v>1.0669999999999999</v>
      </c>
      <c r="I322" s="25">
        <f>ROUND((ROUND((Source!AE359*Source!AV359*Source!I359),2)),2)</f>
        <v>31.65</v>
      </c>
      <c r="J322" s="20">
        <f>IF(Source!BS359&lt;&gt; 0, Source!BS359, 1)</f>
        <v>28.67</v>
      </c>
      <c r="K322" s="25">
        <f>Source!R359</f>
        <v>907.41</v>
      </c>
      <c r="W322">
        <f>I322</f>
        <v>31.65</v>
      </c>
    </row>
    <row r="323" spans="1:28" ht="14.25" x14ac:dyDescent="0.2">
      <c r="A323" s="21"/>
      <c r="B323" s="21"/>
      <c r="C323" s="57" t="s">
        <v>464</v>
      </c>
      <c r="D323" s="22"/>
      <c r="E323" s="20"/>
      <c r="F323" s="24">
        <f>Source!AL359</f>
        <v>343.7</v>
      </c>
      <c r="G323" s="23" t="str">
        <f>Source!DD359</f>
        <v/>
      </c>
      <c r="H323" s="20">
        <f>Source!AW359</f>
        <v>1.081</v>
      </c>
      <c r="I323" s="24">
        <f>ROUND((ROUND((Source!AC359*Source!AW359*Source!I359),2)),2)</f>
        <v>992.01</v>
      </c>
      <c r="J323" s="20">
        <f>IF(Source!BC359&lt;&gt; 0, Source!BC359, 1)</f>
        <v>8.24</v>
      </c>
      <c r="K323" s="24">
        <f>Source!P359</f>
        <v>8174.16</v>
      </c>
    </row>
    <row r="324" spans="1:28" ht="14.25" x14ac:dyDescent="0.2">
      <c r="A324" s="21"/>
      <c r="B324" s="21"/>
      <c r="C324" s="57" t="s">
        <v>443</v>
      </c>
      <c r="D324" s="22" t="s">
        <v>444</v>
      </c>
      <c r="E324" s="20">
        <f>Source!DN359</f>
        <v>114</v>
      </c>
      <c r="F324" s="24"/>
      <c r="G324" s="23"/>
      <c r="H324" s="20"/>
      <c r="I324" s="24">
        <f>SUM(Q319:Q323)</f>
        <v>740.81</v>
      </c>
      <c r="J324" s="20">
        <f>Source!BZ359</f>
        <v>79</v>
      </c>
      <c r="K324" s="24">
        <f>SUM(R319:R323)</f>
        <v>14718.2</v>
      </c>
    </row>
    <row r="325" spans="1:28" ht="14.25" x14ac:dyDescent="0.2">
      <c r="A325" s="21"/>
      <c r="B325" s="21"/>
      <c r="C325" s="57" t="s">
        <v>445</v>
      </c>
      <c r="D325" s="22" t="s">
        <v>444</v>
      </c>
      <c r="E325" s="20">
        <f>Source!DO359</f>
        <v>67</v>
      </c>
      <c r="F325" s="24"/>
      <c r="G325" s="23"/>
      <c r="H325" s="20"/>
      <c r="I325" s="24">
        <f>SUM(S319:S324)</f>
        <v>435.39</v>
      </c>
      <c r="J325" s="20">
        <f>Source!CA359</f>
        <v>41</v>
      </c>
      <c r="K325" s="24">
        <f>SUM(T319:T324)</f>
        <v>7638.56</v>
      </c>
    </row>
    <row r="326" spans="1:28" ht="14.25" x14ac:dyDescent="0.2">
      <c r="A326" s="21"/>
      <c r="B326" s="21"/>
      <c r="C326" s="57" t="s">
        <v>446</v>
      </c>
      <c r="D326" s="22" t="s">
        <v>444</v>
      </c>
      <c r="E326" s="20">
        <f>175</f>
        <v>175</v>
      </c>
      <c r="F326" s="24"/>
      <c r="G326" s="23"/>
      <c r="H326" s="20"/>
      <c r="I326" s="24">
        <f>SUM(U319:U325)</f>
        <v>55.39</v>
      </c>
      <c r="J326" s="20">
        <f>160</f>
        <v>160</v>
      </c>
      <c r="K326" s="24">
        <f>SUM(V319:V325)</f>
        <v>1451.86</v>
      </c>
    </row>
    <row r="327" spans="1:28" ht="14.25" x14ac:dyDescent="0.2">
      <c r="A327" s="27"/>
      <c r="B327" s="27"/>
      <c r="C327" s="58" t="s">
        <v>447</v>
      </c>
      <c r="D327" s="28" t="s">
        <v>448</v>
      </c>
      <c r="E327" s="29">
        <f>Source!AQ359</f>
        <v>18.5</v>
      </c>
      <c r="F327" s="30"/>
      <c r="G327" s="31" t="str">
        <f>Source!DI359</f>
        <v/>
      </c>
      <c r="H327" s="29">
        <f>Source!AV359</f>
        <v>1.0669999999999999</v>
      </c>
      <c r="I327" s="30">
        <f>Source!U359</f>
        <v>52.704464999999999</v>
      </c>
      <c r="J327" s="29"/>
      <c r="K327" s="30"/>
      <c r="AB327" s="26">
        <f>I327</f>
        <v>52.704464999999999</v>
      </c>
    </row>
    <row r="328" spans="1:28" ht="15" x14ac:dyDescent="0.25">
      <c r="A328" s="32"/>
      <c r="B328" s="32"/>
      <c r="C328" s="59" t="s">
        <v>449</v>
      </c>
      <c r="D328" s="32"/>
      <c r="E328" s="32"/>
      <c r="F328" s="32"/>
      <c r="G328" s="32"/>
      <c r="H328" s="40">
        <f>I320+I321+I323+I324+I325+I326</f>
        <v>3272.99</v>
      </c>
      <c r="I328" s="40"/>
      <c r="J328" s="40">
        <f>K320+K321+K323+K324+K325+K326</f>
        <v>54273.380000000005</v>
      </c>
      <c r="K328" s="40"/>
      <c r="O328" s="26">
        <f>I320+I321+I323+I324+I325+I326</f>
        <v>3272.99</v>
      </c>
      <c r="P328" s="26">
        <f>K320+K321+K323+K324+K325+K326</f>
        <v>54273.380000000005</v>
      </c>
      <c r="X328">
        <f>IF(Source!BI359&lt;=1,I320+I321+I323+I324+I325+I326-0, 0)</f>
        <v>0</v>
      </c>
      <c r="Y328">
        <f>IF(Source!BI359=2,I320+I321+I323+I324+I325+I326-0, 0)</f>
        <v>3272.99</v>
      </c>
      <c r="Z328">
        <f>IF(Source!BI359=3,I320+I321+I323+I324+I325+I326-0, 0)</f>
        <v>0</v>
      </c>
      <c r="AA328">
        <f>IF(Source!BI359=4,I320+I321+I323+I324+I325+I326,0)</f>
        <v>0</v>
      </c>
    </row>
    <row r="330" spans="1:28" ht="42.75" x14ac:dyDescent="0.2">
      <c r="A330" s="21">
        <v>31</v>
      </c>
      <c r="B330" s="21" t="str">
        <f>Source!F360</f>
        <v>4.8-187-7</v>
      </c>
      <c r="C330" s="57" t="s">
        <v>209</v>
      </c>
      <c r="D330" s="22" t="str">
        <f>Source!H360</f>
        <v>100 м</v>
      </c>
      <c r="E330" s="20">
        <f>Source!I360</f>
        <v>1</v>
      </c>
      <c r="F330" s="24"/>
      <c r="G330" s="23"/>
      <c r="H330" s="20"/>
      <c r="I330" s="24"/>
      <c r="J330" s="20"/>
      <c r="K330" s="24"/>
      <c r="Q330">
        <f>ROUND((Source!DN360/100)*ROUND((ROUND((Source!AF360*Source!AV360*Source!I360),2)),2), 2)</f>
        <v>277.45</v>
      </c>
      <c r="R330">
        <f>Source!X360</f>
        <v>5512.38</v>
      </c>
      <c r="S330">
        <f>ROUND((Source!DO360/100)*ROUND((ROUND((Source!AF360*Source!AV360*Source!I360),2)),2), 2)</f>
        <v>163.06</v>
      </c>
      <c r="T330">
        <f>Source!Y360</f>
        <v>2860.86</v>
      </c>
      <c r="U330">
        <f>ROUND((175/100)*ROUND((ROUND((Source!AE360*Source!AV360*Source!I360),2)),2), 2)</f>
        <v>22.94</v>
      </c>
      <c r="V330">
        <f>ROUND((160/100)*ROUND(ROUND((ROUND((Source!AE360*Source!AV360*Source!I360),2)*Source!BS360),2), 2), 2)</f>
        <v>601.38</v>
      </c>
    </row>
    <row r="331" spans="1:28" ht="14.25" x14ac:dyDescent="0.2">
      <c r="A331" s="21"/>
      <c r="B331" s="21"/>
      <c r="C331" s="57" t="s">
        <v>440</v>
      </c>
      <c r="D331" s="22"/>
      <c r="E331" s="20"/>
      <c r="F331" s="24">
        <f>Source!AO360</f>
        <v>228.1</v>
      </c>
      <c r="G331" s="23" t="str">
        <f>Source!DG360</f>
        <v/>
      </c>
      <c r="H331" s="20">
        <f>Source!AV360</f>
        <v>1.0669999999999999</v>
      </c>
      <c r="I331" s="24">
        <f>ROUND((ROUND((Source!AF360*Source!AV360*Source!I360),2)),2)</f>
        <v>243.38</v>
      </c>
      <c r="J331" s="20">
        <f>IF(Source!BA360&lt;&gt; 0, Source!BA360, 1)</f>
        <v>28.67</v>
      </c>
      <c r="K331" s="24">
        <f>Source!S360</f>
        <v>6977.7</v>
      </c>
      <c r="W331">
        <f>I331</f>
        <v>243.38</v>
      </c>
    </row>
    <row r="332" spans="1:28" ht="14.25" x14ac:dyDescent="0.2">
      <c r="A332" s="21"/>
      <c r="B332" s="21"/>
      <c r="C332" s="57" t="s">
        <v>441</v>
      </c>
      <c r="D332" s="22"/>
      <c r="E332" s="20"/>
      <c r="F332" s="24">
        <f>Source!AM360</f>
        <v>145.33000000000001</v>
      </c>
      <c r="G332" s="23" t="str">
        <f>Source!DE360</f>
        <v/>
      </c>
      <c r="H332" s="20">
        <f>Source!AV360</f>
        <v>1.0669999999999999</v>
      </c>
      <c r="I332" s="24">
        <f>(ROUND((ROUND(((Source!ET360)*Source!AV360*Source!I360),2)),2)+ROUND((ROUND(((Source!AE360-(Source!EU360))*Source!AV360*Source!I360),2)),2))</f>
        <v>155.07</v>
      </c>
      <c r="J332" s="20">
        <f>IF(Source!BB360&lt;&gt; 0, Source!BB360, 1)</f>
        <v>9.27</v>
      </c>
      <c r="K332" s="24">
        <f>Source!Q360</f>
        <v>1437.5</v>
      </c>
    </row>
    <row r="333" spans="1:28" ht="14.25" x14ac:dyDescent="0.2">
      <c r="A333" s="21"/>
      <c r="B333" s="21"/>
      <c r="C333" s="57" t="s">
        <v>442</v>
      </c>
      <c r="D333" s="22"/>
      <c r="E333" s="20"/>
      <c r="F333" s="24">
        <f>Source!AN360</f>
        <v>12.29</v>
      </c>
      <c r="G333" s="23" t="str">
        <f>Source!DF360</f>
        <v/>
      </c>
      <c r="H333" s="20">
        <f>Source!AV360</f>
        <v>1.0669999999999999</v>
      </c>
      <c r="I333" s="25">
        <f>ROUND((ROUND((Source!AE360*Source!AV360*Source!I360),2)),2)</f>
        <v>13.11</v>
      </c>
      <c r="J333" s="20">
        <f>IF(Source!BS360&lt;&gt; 0, Source!BS360, 1)</f>
        <v>28.67</v>
      </c>
      <c r="K333" s="25">
        <f>Source!R360</f>
        <v>375.86</v>
      </c>
      <c r="W333">
        <f>I333</f>
        <v>13.11</v>
      </c>
    </row>
    <row r="334" spans="1:28" ht="14.25" x14ac:dyDescent="0.2">
      <c r="A334" s="21"/>
      <c r="B334" s="21"/>
      <c r="C334" s="57" t="s">
        <v>464</v>
      </c>
      <c r="D334" s="22"/>
      <c r="E334" s="20"/>
      <c r="F334" s="24">
        <f>Source!AL360</f>
        <v>422.8</v>
      </c>
      <c r="G334" s="23" t="str">
        <f>Source!DD360</f>
        <v/>
      </c>
      <c r="H334" s="20">
        <f>Source!AW360</f>
        <v>1.081</v>
      </c>
      <c r="I334" s="24">
        <f>ROUND((ROUND((Source!AC360*Source!AW360*Source!I360),2)),2)</f>
        <v>457.05</v>
      </c>
      <c r="J334" s="20">
        <f>IF(Source!BC360&lt;&gt; 0, Source!BC360, 1)</f>
        <v>8.24</v>
      </c>
      <c r="K334" s="24">
        <f>Source!P360</f>
        <v>3766.09</v>
      </c>
    </row>
    <row r="335" spans="1:28" ht="14.25" x14ac:dyDescent="0.2">
      <c r="A335" s="21"/>
      <c r="B335" s="21"/>
      <c r="C335" s="57" t="s">
        <v>443</v>
      </c>
      <c r="D335" s="22" t="s">
        <v>444</v>
      </c>
      <c r="E335" s="20">
        <f>Source!DN360</f>
        <v>114</v>
      </c>
      <c r="F335" s="24"/>
      <c r="G335" s="23"/>
      <c r="H335" s="20"/>
      <c r="I335" s="24">
        <f>SUM(Q330:Q334)</f>
        <v>277.45</v>
      </c>
      <c r="J335" s="20">
        <f>Source!BZ360</f>
        <v>79</v>
      </c>
      <c r="K335" s="24">
        <f>SUM(R330:R334)</f>
        <v>5512.38</v>
      </c>
    </row>
    <row r="336" spans="1:28" ht="14.25" x14ac:dyDescent="0.2">
      <c r="A336" s="21"/>
      <c r="B336" s="21"/>
      <c r="C336" s="57" t="s">
        <v>445</v>
      </c>
      <c r="D336" s="22" t="s">
        <v>444</v>
      </c>
      <c r="E336" s="20">
        <f>Source!DO360</f>
        <v>67</v>
      </c>
      <c r="F336" s="24"/>
      <c r="G336" s="23"/>
      <c r="H336" s="20"/>
      <c r="I336" s="24">
        <f>SUM(S330:S335)</f>
        <v>163.06</v>
      </c>
      <c r="J336" s="20">
        <f>Source!CA360</f>
        <v>41</v>
      </c>
      <c r="K336" s="24">
        <f>SUM(T330:T335)</f>
        <v>2860.86</v>
      </c>
    </row>
    <row r="337" spans="1:28" ht="14.25" x14ac:dyDescent="0.2">
      <c r="A337" s="21"/>
      <c r="B337" s="21"/>
      <c r="C337" s="57" t="s">
        <v>446</v>
      </c>
      <c r="D337" s="22" t="s">
        <v>444</v>
      </c>
      <c r="E337" s="20">
        <f>175</f>
        <v>175</v>
      </c>
      <c r="F337" s="24"/>
      <c r="G337" s="23"/>
      <c r="H337" s="20"/>
      <c r="I337" s="24">
        <f>SUM(U330:U336)</f>
        <v>22.94</v>
      </c>
      <c r="J337" s="20">
        <f>160</f>
        <v>160</v>
      </c>
      <c r="K337" s="24">
        <f>SUM(V330:V336)</f>
        <v>601.38</v>
      </c>
    </row>
    <row r="338" spans="1:28" ht="14.25" x14ac:dyDescent="0.2">
      <c r="A338" s="27"/>
      <c r="B338" s="27"/>
      <c r="C338" s="58" t="s">
        <v>447</v>
      </c>
      <c r="D338" s="28" t="s">
        <v>448</v>
      </c>
      <c r="E338" s="29">
        <f>Source!AQ360</f>
        <v>18.5</v>
      </c>
      <c r="F338" s="30"/>
      <c r="G338" s="31" t="str">
        <f>Source!DI360</f>
        <v/>
      </c>
      <c r="H338" s="29">
        <f>Source!AV360</f>
        <v>1.0669999999999999</v>
      </c>
      <c r="I338" s="30">
        <f>Source!U360</f>
        <v>19.7395</v>
      </c>
      <c r="J338" s="29"/>
      <c r="K338" s="30"/>
      <c r="AB338" s="26">
        <f>I338</f>
        <v>19.7395</v>
      </c>
    </row>
    <row r="339" spans="1:28" ht="15" x14ac:dyDescent="0.25">
      <c r="A339" s="32"/>
      <c r="B339" s="32"/>
      <c r="C339" s="59" t="s">
        <v>449</v>
      </c>
      <c r="D339" s="32"/>
      <c r="E339" s="32"/>
      <c r="F339" s="32"/>
      <c r="G339" s="32"/>
      <c r="H339" s="40">
        <f>I331+I332+I334+I335+I336+I337</f>
        <v>1318.95</v>
      </c>
      <c r="I339" s="40"/>
      <c r="J339" s="40">
        <f>K331+K332+K334+K335+K336+K337</f>
        <v>21155.910000000003</v>
      </c>
      <c r="K339" s="40"/>
      <c r="O339" s="26">
        <f>I331+I332+I334+I335+I336+I337</f>
        <v>1318.95</v>
      </c>
      <c r="P339" s="26">
        <f>K331+K332+K334+K335+K336+K337</f>
        <v>21155.910000000003</v>
      </c>
      <c r="X339">
        <f>IF(Source!BI360&lt;=1,I331+I332+I334+I335+I336+I337-0, 0)</f>
        <v>0</v>
      </c>
      <c r="Y339">
        <f>IF(Source!BI360=2,I331+I332+I334+I335+I336+I337-0, 0)</f>
        <v>1318.95</v>
      </c>
      <c r="Z339">
        <f>IF(Source!BI360=3,I331+I332+I334+I335+I336+I337-0, 0)</f>
        <v>0</v>
      </c>
      <c r="AA339">
        <f>IF(Source!BI360=4,I331+I332+I334+I335+I336+I337,0)</f>
        <v>0</v>
      </c>
    </row>
    <row r="342" spans="1:28" ht="15" x14ac:dyDescent="0.25">
      <c r="A342" s="39" t="str">
        <f>CONCATENATE("Итого по разделу: ",IF(Source!G362&lt;&gt;"Новый раздел", Source!G362, ""))</f>
        <v>Итого по разделу: Монтажные работы</v>
      </c>
      <c r="B342" s="39"/>
      <c r="C342" s="39"/>
      <c r="D342" s="39"/>
      <c r="E342" s="39"/>
      <c r="F342" s="39"/>
      <c r="G342" s="39"/>
      <c r="H342" s="37">
        <f>SUM(O162:O341)</f>
        <v>60911.6</v>
      </c>
      <c r="I342" s="38"/>
      <c r="J342" s="37">
        <f>SUM(P162:P341)</f>
        <v>1104039.9600000002</v>
      </c>
      <c r="K342" s="38"/>
    </row>
    <row r="343" spans="1:28" hidden="1" x14ac:dyDescent="0.2">
      <c r="A343" t="s">
        <v>462</v>
      </c>
      <c r="H343">
        <f>SUM(AC162:AC342)</f>
        <v>0</v>
      </c>
      <c r="J343">
        <f>SUM(AD162:AD342)</f>
        <v>0</v>
      </c>
    </row>
    <row r="344" spans="1:28" hidden="1" x14ac:dyDescent="0.2">
      <c r="A344" t="s">
        <v>463</v>
      </c>
      <c r="H344">
        <f>SUM(AE162:AE343)</f>
        <v>0</v>
      </c>
      <c r="J344">
        <f>SUM(AF162:AF343)</f>
        <v>0</v>
      </c>
    </row>
    <row r="346" spans="1:28" ht="16.5" x14ac:dyDescent="0.25">
      <c r="A346" s="41" t="str">
        <f>CONCATENATE("Раздел: ",IF(Source!G392&lt;&gt;"Новый раздел", Source!G392, ""))</f>
        <v>Раздел: Материалы не учтенные ценником</v>
      </c>
      <c r="B346" s="41"/>
      <c r="C346" s="41"/>
      <c r="D346" s="41"/>
      <c r="E346" s="41"/>
      <c r="F346" s="41"/>
      <c r="G346" s="41"/>
      <c r="H346" s="41"/>
      <c r="I346" s="41"/>
      <c r="J346" s="41"/>
      <c r="K346" s="41"/>
    </row>
    <row r="347" spans="1:28" ht="14.25" x14ac:dyDescent="0.2">
      <c r="A347" s="27">
        <v>32</v>
      </c>
      <c r="B347" s="27" t="str">
        <f>Source!F396</f>
        <v>1.5-1-204</v>
      </c>
      <c r="C347" s="58" t="s">
        <v>338</v>
      </c>
      <c r="D347" s="28" t="str">
        <f>Source!H396</f>
        <v>м3</v>
      </c>
      <c r="E347" s="29">
        <f>Source!I396</f>
        <v>1.8</v>
      </c>
      <c r="F347" s="30">
        <f>Source!AL396</f>
        <v>4755.05</v>
      </c>
      <c r="G347" s="31" t="str">
        <f>Source!DD396</f>
        <v/>
      </c>
      <c r="H347" s="29">
        <f>Source!AW396</f>
        <v>1</v>
      </c>
      <c r="I347" s="30">
        <f>ROUND((ROUND((Source!AC396*Source!AW396*Source!I396),2)),2)</f>
        <v>8559.09</v>
      </c>
      <c r="J347" s="29">
        <f>IF(Source!BC396&lt;&gt; 0, Source!BC396, 1)</f>
        <v>6.82</v>
      </c>
      <c r="K347" s="30">
        <f>Source!P396</f>
        <v>58372.99</v>
      </c>
      <c r="Q347">
        <f>ROUND((Source!DN396/100)*ROUND((ROUND((Source!AF396*Source!AV396*Source!I396),2)),2), 2)</f>
        <v>0</v>
      </c>
      <c r="R347">
        <f>Source!X396</f>
        <v>0</v>
      </c>
      <c r="S347">
        <f>ROUND((Source!DO396/100)*ROUND((ROUND((Source!AF396*Source!AV396*Source!I396),2)),2), 2)</f>
        <v>0</v>
      </c>
      <c r="T347">
        <f>Source!Y396</f>
        <v>0</v>
      </c>
      <c r="U347">
        <f>ROUND((175/100)*ROUND((ROUND((Source!AE396*Source!AV396*Source!I396),2)),2), 2)</f>
        <v>0</v>
      </c>
      <c r="V347">
        <f>ROUND((160/100)*ROUND(ROUND((ROUND((Source!AE396*Source!AV396*Source!I396),2)*Source!BS396),2), 2), 2)</f>
        <v>0</v>
      </c>
    </row>
    <row r="348" spans="1:28" ht="15" x14ac:dyDescent="0.25">
      <c r="A348" s="32"/>
      <c r="B348" s="32"/>
      <c r="C348" s="59" t="s">
        <v>449</v>
      </c>
      <c r="D348" s="32"/>
      <c r="E348" s="32"/>
      <c r="F348" s="32"/>
      <c r="G348" s="32"/>
      <c r="H348" s="40">
        <f>I347</f>
        <v>8559.09</v>
      </c>
      <c r="I348" s="40"/>
      <c r="J348" s="40">
        <f>K347</f>
        <v>58372.99</v>
      </c>
      <c r="K348" s="40"/>
      <c r="O348" s="26">
        <f>I347</f>
        <v>8559.09</v>
      </c>
      <c r="P348" s="26">
        <f>K347</f>
        <v>58372.99</v>
      </c>
      <c r="X348">
        <f>IF(Source!BI396&lt;=1,I347-0, 0)</f>
        <v>8559.09</v>
      </c>
      <c r="Y348">
        <f>IF(Source!BI396=2,I347-0, 0)</f>
        <v>0</v>
      </c>
      <c r="Z348">
        <f>IF(Source!BI396=3,I347-0, 0)</f>
        <v>0</v>
      </c>
      <c r="AA348">
        <f>IF(Source!BI396=4,I347,0)</f>
        <v>0</v>
      </c>
    </row>
    <row r="350" spans="1:28" ht="85.5" x14ac:dyDescent="0.2">
      <c r="A350" s="27">
        <v>33</v>
      </c>
      <c r="B350" s="27" t="str">
        <f>Source!F397</f>
        <v>1.23-10-80</v>
      </c>
      <c r="C350" s="58" t="s">
        <v>340</v>
      </c>
      <c r="D350" s="28" t="str">
        <f>Source!H397</f>
        <v>км</v>
      </c>
      <c r="E350" s="29">
        <f>Source!I397</f>
        <v>0.216</v>
      </c>
      <c r="F350" s="30">
        <f>Source!AL397</f>
        <v>27196.44</v>
      </c>
      <c r="G350" s="31" t="str">
        <f>Source!DD397</f>
        <v/>
      </c>
      <c r="H350" s="29">
        <f>Source!AW397</f>
        <v>1</v>
      </c>
      <c r="I350" s="30">
        <f>ROUND((ROUND((Source!AC397*Source!AW397*Source!I397),2)),2)</f>
        <v>5874.43</v>
      </c>
      <c r="J350" s="29">
        <f>IF(Source!BC397&lt;&gt; 0, Source!BC397, 1)</f>
        <v>3.14</v>
      </c>
      <c r="K350" s="30">
        <f>Source!P397</f>
        <v>18445.71</v>
      </c>
      <c r="Q350">
        <f>ROUND((Source!DN397/100)*ROUND((ROUND((Source!AF397*Source!AV397*Source!I397),2)),2), 2)</f>
        <v>0</v>
      </c>
      <c r="R350">
        <f>Source!X397</f>
        <v>0</v>
      </c>
      <c r="S350">
        <f>ROUND((Source!DO397/100)*ROUND((ROUND((Source!AF397*Source!AV397*Source!I397),2)),2), 2)</f>
        <v>0</v>
      </c>
      <c r="T350">
        <f>Source!Y397</f>
        <v>0</v>
      </c>
      <c r="U350">
        <f>ROUND((175/100)*ROUND((ROUND((Source!AE397*Source!AV397*Source!I397),2)),2), 2)</f>
        <v>0</v>
      </c>
      <c r="V350">
        <f>ROUND((160/100)*ROUND(ROUND((ROUND((Source!AE397*Source!AV397*Source!I397),2)*Source!BS397),2), 2), 2)</f>
        <v>0</v>
      </c>
    </row>
    <row r="351" spans="1:28" ht="15" x14ac:dyDescent="0.25">
      <c r="A351" s="32"/>
      <c r="B351" s="32"/>
      <c r="C351" s="59" t="s">
        <v>449</v>
      </c>
      <c r="D351" s="32"/>
      <c r="E351" s="32"/>
      <c r="F351" s="32"/>
      <c r="G351" s="32"/>
      <c r="H351" s="40">
        <f>I350</f>
        <v>5874.43</v>
      </c>
      <c r="I351" s="40"/>
      <c r="J351" s="40">
        <f>K350</f>
        <v>18445.71</v>
      </c>
      <c r="K351" s="40"/>
      <c r="O351" s="26">
        <f>I350</f>
        <v>5874.43</v>
      </c>
      <c r="P351" s="26">
        <f>K350</f>
        <v>18445.71</v>
      </c>
      <c r="X351">
        <f>IF(Source!BI397&lt;=1,I350-0, 0)</f>
        <v>0</v>
      </c>
      <c r="Y351">
        <f>IF(Source!BI397=2,I350-0, 0)</f>
        <v>5874.43</v>
      </c>
      <c r="Z351">
        <f>IF(Source!BI397=3,I350-0, 0)</f>
        <v>0</v>
      </c>
      <c r="AA351">
        <f>IF(Source!BI397=4,I350,0)</f>
        <v>0</v>
      </c>
    </row>
    <row r="353" spans="1:27" ht="85.5" x14ac:dyDescent="0.2">
      <c r="A353" s="27">
        <v>34</v>
      </c>
      <c r="B353" s="27" t="str">
        <f>Source!F398</f>
        <v>1.23-10-81</v>
      </c>
      <c r="C353" s="58" t="s">
        <v>343</v>
      </c>
      <c r="D353" s="28" t="str">
        <f>Source!H398</f>
        <v>км</v>
      </c>
      <c r="E353" s="29">
        <f>Source!I398</f>
        <v>3.2759999999999998</v>
      </c>
      <c r="F353" s="30">
        <f>Source!AL398</f>
        <v>35346.21</v>
      </c>
      <c r="G353" s="31" t="str">
        <f>Source!DD398</f>
        <v/>
      </c>
      <c r="H353" s="29">
        <f>Source!AW398</f>
        <v>1</v>
      </c>
      <c r="I353" s="30">
        <f>ROUND((ROUND((Source!AC398*Source!AW398*Source!I398),2)),2)</f>
        <v>115794.18</v>
      </c>
      <c r="J353" s="29">
        <f>IF(Source!BC398&lt;&gt; 0, Source!BC398, 1)</f>
        <v>3.01</v>
      </c>
      <c r="K353" s="30">
        <f>Source!P398</f>
        <v>348540.48</v>
      </c>
      <c r="Q353">
        <f>ROUND((Source!DN398/100)*ROUND((ROUND((Source!AF398*Source!AV398*Source!I398),2)),2), 2)</f>
        <v>0</v>
      </c>
      <c r="R353">
        <f>Source!X398</f>
        <v>0</v>
      </c>
      <c r="S353">
        <f>ROUND((Source!DO398/100)*ROUND((ROUND((Source!AF398*Source!AV398*Source!I398),2)),2), 2)</f>
        <v>0</v>
      </c>
      <c r="T353">
        <f>Source!Y398</f>
        <v>0</v>
      </c>
      <c r="U353">
        <f>ROUND((175/100)*ROUND((ROUND((Source!AE398*Source!AV398*Source!I398),2)),2), 2)</f>
        <v>0</v>
      </c>
      <c r="V353">
        <f>ROUND((160/100)*ROUND(ROUND((ROUND((Source!AE398*Source!AV398*Source!I398),2)*Source!BS398),2), 2), 2)</f>
        <v>0</v>
      </c>
    </row>
    <row r="354" spans="1:27" ht="15" x14ac:dyDescent="0.25">
      <c r="A354" s="32"/>
      <c r="B354" s="32"/>
      <c r="C354" s="59" t="s">
        <v>449</v>
      </c>
      <c r="D354" s="32"/>
      <c r="E354" s="32"/>
      <c r="F354" s="32"/>
      <c r="G354" s="32"/>
      <c r="H354" s="40">
        <f>I353</f>
        <v>115794.18</v>
      </c>
      <c r="I354" s="40"/>
      <c r="J354" s="40">
        <f>K353</f>
        <v>348540.48</v>
      </c>
      <c r="K354" s="40"/>
      <c r="O354" s="26">
        <f>I353</f>
        <v>115794.18</v>
      </c>
      <c r="P354" s="26">
        <f>K353</f>
        <v>348540.48</v>
      </c>
      <c r="X354">
        <f>IF(Source!BI398&lt;=1,I353-0, 0)</f>
        <v>0</v>
      </c>
      <c r="Y354">
        <f>IF(Source!BI398=2,I353-0, 0)</f>
        <v>115794.18</v>
      </c>
      <c r="Z354">
        <f>IF(Source!BI398=3,I353-0, 0)</f>
        <v>0</v>
      </c>
      <c r="AA354">
        <f>IF(Source!BI398=4,I353,0)</f>
        <v>0</v>
      </c>
    </row>
    <row r="356" spans="1:27" ht="14.25" x14ac:dyDescent="0.2">
      <c r="A356" s="27">
        <v>35</v>
      </c>
      <c r="B356" s="27" t="str">
        <f>Source!F399</f>
        <v>1.14-1-88</v>
      </c>
      <c r="C356" s="58" t="s">
        <v>229</v>
      </c>
      <c r="D356" s="28" t="str">
        <f>Source!H399</f>
        <v>шт.</v>
      </c>
      <c r="E356" s="29">
        <f>Source!I399</f>
        <v>2</v>
      </c>
      <c r="F356" s="30">
        <f>Source!AL399</f>
        <v>65.12</v>
      </c>
      <c r="G356" s="31" t="str">
        <f>Source!DD399</f>
        <v/>
      </c>
      <c r="H356" s="29">
        <f>Source!AW399</f>
        <v>1</v>
      </c>
      <c r="I356" s="30">
        <f>ROUND((ROUND((Source!AC399*Source!AW399*Source!I399),2)),2)</f>
        <v>130.24</v>
      </c>
      <c r="J356" s="29">
        <f>IF(Source!BC399&lt;&gt; 0, Source!BC399, 1)</f>
        <v>19.18</v>
      </c>
      <c r="K356" s="30">
        <f>Source!P399</f>
        <v>2498</v>
      </c>
      <c r="Q356">
        <f>ROUND((Source!DN399/100)*ROUND((ROUND((Source!AF399*Source!AV399*Source!I399),2)),2), 2)</f>
        <v>0</v>
      </c>
      <c r="R356">
        <f>Source!X399</f>
        <v>0</v>
      </c>
      <c r="S356">
        <f>ROUND((Source!DO399/100)*ROUND((ROUND((Source!AF399*Source!AV399*Source!I399),2)),2), 2)</f>
        <v>0</v>
      </c>
      <c r="T356">
        <f>Source!Y399</f>
        <v>0</v>
      </c>
      <c r="U356">
        <f>ROUND((175/100)*ROUND((ROUND((Source!AE399*Source!AV399*Source!I399),2)),2), 2)</f>
        <v>0</v>
      </c>
      <c r="V356">
        <f>ROUND((160/100)*ROUND(ROUND((ROUND((Source!AE399*Source!AV399*Source!I399),2)*Source!BS399),2), 2), 2)</f>
        <v>0</v>
      </c>
    </row>
    <row r="357" spans="1:27" ht="15" x14ac:dyDescent="0.25">
      <c r="A357" s="32"/>
      <c r="B357" s="32"/>
      <c r="C357" s="59" t="s">
        <v>449</v>
      </c>
      <c r="D357" s="32"/>
      <c r="E357" s="32"/>
      <c r="F357" s="32"/>
      <c r="G357" s="32"/>
      <c r="H357" s="40">
        <f>I356</f>
        <v>130.24</v>
      </c>
      <c r="I357" s="40"/>
      <c r="J357" s="40">
        <f>K356</f>
        <v>2498</v>
      </c>
      <c r="K357" s="40"/>
      <c r="O357" s="26">
        <f>I356</f>
        <v>130.24</v>
      </c>
      <c r="P357" s="26">
        <f>K356</f>
        <v>2498</v>
      </c>
      <c r="X357">
        <f>IF(Source!BI399&lt;=1,I356-0, 0)</f>
        <v>0</v>
      </c>
      <c r="Y357">
        <f>IF(Source!BI399=2,I356-0, 0)</f>
        <v>130.24</v>
      </c>
      <c r="Z357">
        <f>IF(Source!BI399=3,I356-0, 0)</f>
        <v>0</v>
      </c>
      <c r="AA357">
        <f>IF(Source!BI399=4,I356,0)</f>
        <v>0</v>
      </c>
    </row>
    <row r="359" spans="1:27" ht="14.25" x14ac:dyDescent="0.2">
      <c r="A359" s="27">
        <v>36</v>
      </c>
      <c r="B359" s="27" t="str">
        <f>Source!F400</f>
        <v>1.24-1-56</v>
      </c>
      <c r="C359" s="58" t="s">
        <v>238</v>
      </c>
      <c r="D359" s="28" t="str">
        <f>Source!H400</f>
        <v>шт.</v>
      </c>
      <c r="E359" s="29">
        <f>Source!I400</f>
        <v>19</v>
      </c>
      <c r="F359" s="30">
        <f>Source!AL400</f>
        <v>76.64</v>
      </c>
      <c r="G359" s="31" t="str">
        <f>Source!DD400</f>
        <v/>
      </c>
      <c r="H359" s="29">
        <f>Source!AW400</f>
        <v>1</v>
      </c>
      <c r="I359" s="30">
        <f>ROUND((ROUND((Source!AC400*Source!AW400*Source!I400),2)),2)</f>
        <v>1456.16</v>
      </c>
      <c r="J359" s="29">
        <f>IF(Source!BC400&lt;&gt; 0, Source!BC400, 1)</f>
        <v>10.65</v>
      </c>
      <c r="K359" s="30">
        <f>Source!P400</f>
        <v>15508.1</v>
      </c>
      <c r="Q359">
        <f>ROUND((Source!DN400/100)*ROUND((ROUND((Source!AF400*Source!AV400*Source!I400),2)),2), 2)</f>
        <v>0</v>
      </c>
      <c r="R359">
        <f>Source!X400</f>
        <v>0</v>
      </c>
      <c r="S359">
        <f>ROUND((Source!DO400/100)*ROUND((ROUND((Source!AF400*Source!AV400*Source!I400),2)),2), 2)</f>
        <v>0</v>
      </c>
      <c r="T359">
        <f>Source!Y400</f>
        <v>0</v>
      </c>
      <c r="U359">
        <f>ROUND((175/100)*ROUND((ROUND((Source!AE400*Source!AV400*Source!I400),2)),2), 2)</f>
        <v>0</v>
      </c>
      <c r="V359">
        <f>ROUND((160/100)*ROUND(ROUND((ROUND((Source!AE400*Source!AV400*Source!I400),2)*Source!BS400),2), 2), 2)</f>
        <v>0</v>
      </c>
    </row>
    <row r="360" spans="1:27" ht="15" x14ac:dyDescent="0.25">
      <c r="A360" s="32"/>
      <c r="B360" s="32"/>
      <c r="C360" s="59" t="s">
        <v>449</v>
      </c>
      <c r="D360" s="32"/>
      <c r="E360" s="32"/>
      <c r="F360" s="32"/>
      <c r="G360" s="32"/>
      <c r="H360" s="40">
        <f>I359</f>
        <v>1456.16</v>
      </c>
      <c r="I360" s="40"/>
      <c r="J360" s="40">
        <f>K359</f>
        <v>15508.1</v>
      </c>
      <c r="K360" s="40"/>
      <c r="O360" s="26">
        <f>I359</f>
        <v>1456.16</v>
      </c>
      <c r="P360" s="26">
        <f>K359</f>
        <v>15508.1</v>
      </c>
      <c r="X360">
        <f>IF(Source!BI400&lt;=1,I359-0, 0)</f>
        <v>0</v>
      </c>
      <c r="Y360">
        <f>IF(Source!BI400=2,I359-0, 0)</f>
        <v>1456.16</v>
      </c>
      <c r="Z360">
        <f>IF(Source!BI400=3,I359-0, 0)</f>
        <v>0</v>
      </c>
      <c r="AA360">
        <f>IF(Source!BI400=4,I359,0)</f>
        <v>0</v>
      </c>
    </row>
    <row r="362" spans="1:27" ht="28.5" x14ac:dyDescent="0.2">
      <c r="A362" s="27">
        <v>37</v>
      </c>
      <c r="B362" s="27" t="str">
        <f>Source!F401</f>
        <v>1.24-1-31</v>
      </c>
      <c r="C362" s="58" t="s">
        <v>242</v>
      </c>
      <c r="D362" s="28" t="str">
        <f>Source!H401</f>
        <v>шт.</v>
      </c>
      <c r="E362" s="29">
        <f>Source!I401</f>
        <v>78</v>
      </c>
      <c r="F362" s="30">
        <f>Source!AL401</f>
        <v>108.91</v>
      </c>
      <c r="G362" s="31" t="str">
        <f>Source!DD401</f>
        <v/>
      </c>
      <c r="H362" s="29">
        <f>Source!AW401</f>
        <v>1</v>
      </c>
      <c r="I362" s="30">
        <f>ROUND((ROUND((Source!AC401*Source!AW401*Source!I401),2)),2)</f>
        <v>8494.98</v>
      </c>
      <c r="J362" s="29">
        <f>IF(Source!BC401&lt;&gt; 0, Source!BC401, 1)</f>
        <v>12.18</v>
      </c>
      <c r="K362" s="30">
        <f>Source!P401</f>
        <v>103468.86</v>
      </c>
      <c r="Q362">
        <f>ROUND((Source!DN401/100)*ROUND((ROUND((Source!AF401*Source!AV401*Source!I401),2)),2), 2)</f>
        <v>0</v>
      </c>
      <c r="R362">
        <f>Source!X401</f>
        <v>0</v>
      </c>
      <c r="S362">
        <f>ROUND((Source!DO401/100)*ROUND((ROUND((Source!AF401*Source!AV401*Source!I401),2)),2), 2)</f>
        <v>0</v>
      </c>
      <c r="T362">
        <f>Source!Y401</f>
        <v>0</v>
      </c>
      <c r="U362">
        <f>ROUND((175/100)*ROUND((ROUND((Source!AE401*Source!AV401*Source!I401),2)),2), 2)</f>
        <v>0</v>
      </c>
      <c r="V362">
        <f>ROUND((160/100)*ROUND(ROUND((ROUND((Source!AE401*Source!AV401*Source!I401),2)*Source!BS401),2), 2), 2)</f>
        <v>0</v>
      </c>
    </row>
    <row r="363" spans="1:27" ht="15" x14ac:dyDescent="0.25">
      <c r="A363" s="32"/>
      <c r="B363" s="32"/>
      <c r="C363" s="59" t="s">
        <v>449</v>
      </c>
      <c r="D363" s="32"/>
      <c r="E363" s="32"/>
      <c r="F363" s="32"/>
      <c r="G363" s="32"/>
      <c r="H363" s="40">
        <f>I362</f>
        <v>8494.98</v>
      </c>
      <c r="I363" s="40"/>
      <c r="J363" s="40">
        <f>K362</f>
        <v>103468.86</v>
      </c>
      <c r="K363" s="40"/>
      <c r="O363" s="26">
        <f>I362</f>
        <v>8494.98</v>
      </c>
      <c r="P363" s="26">
        <f>K362</f>
        <v>103468.86</v>
      </c>
      <c r="X363">
        <f>IF(Source!BI401&lt;=1,I362-0, 0)</f>
        <v>0</v>
      </c>
      <c r="Y363">
        <f>IF(Source!BI401=2,I362-0, 0)</f>
        <v>8494.98</v>
      </c>
      <c r="Z363">
        <f>IF(Source!BI401=3,I362-0, 0)</f>
        <v>0</v>
      </c>
      <c r="AA363">
        <f>IF(Source!BI401=4,I362,0)</f>
        <v>0</v>
      </c>
    </row>
    <row r="365" spans="1:27" ht="14.25" x14ac:dyDescent="0.2">
      <c r="A365" s="27">
        <v>38</v>
      </c>
      <c r="B365" s="27" t="str">
        <f>Source!F402</f>
        <v>1.21-5-975</v>
      </c>
      <c r="C365" s="58" t="s">
        <v>246</v>
      </c>
      <c r="D365" s="28" t="str">
        <f>Source!H402</f>
        <v>шт.</v>
      </c>
      <c r="E365" s="29">
        <f>Source!I402</f>
        <v>18</v>
      </c>
      <c r="F365" s="30">
        <f>Source!AL402</f>
        <v>80.52</v>
      </c>
      <c r="G365" s="31" t="str">
        <f>Source!DD402</f>
        <v/>
      </c>
      <c r="H365" s="29">
        <f>Source!AW402</f>
        <v>1</v>
      </c>
      <c r="I365" s="30">
        <f>ROUND((ROUND((Source!AC402*Source!AW402*Source!I402),2)),2)</f>
        <v>1449.36</v>
      </c>
      <c r="J365" s="29">
        <f>IF(Source!BC402&lt;&gt; 0, Source!BC402, 1)</f>
        <v>2.87</v>
      </c>
      <c r="K365" s="30">
        <f>Source!P402</f>
        <v>4159.66</v>
      </c>
      <c r="Q365">
        <f>ROUND((Source!DN402/100)*ROUND((ROUND((Source!AF402*Source!AV402*Source!I402),2)),2), 2)</f>
        <v>0</v>
      </c>
      <c r="R365">
        <f>Source!X402</f>
        <v>0</v>
      </c>
      <c r="S365">
        <f>ROUND((Source!DO402/100)*ROUND((ROUND((Source!AF402*Source!AV402*Source!I402),2)),2), 2)</f>
        <v>0</v>
      </c>
      <c r="T365">
        <f>Source!Y402</f>
        <v>0</v>
      </c>
      <c r="U365">
        <f>ROUND((175/100)*ROUND((ROUND((Source!AE402*Source!AV402*Source!I402),2)),2), 2)</f>
        <v>0</v>
      </c>
      <c r="V365">
        <f>ROUND((160/100)*ROUND(ROUND((ROUND((Source!AE402*Source!AV402*Source!I402),2)*Source!BS402),2), 2), 2)</f>
        <v>0</v>
      </c>
    </row>
    <row r="366" spans="1:27" ht="15" x14ac:dyDescent="0.25">
      <c r="A366" s="32"/>
      <c r="B366" s="32"/>
      <c r="C366" s="59" t="s">
        <v>449</v>
      </c>
      <c r="D366" s="32"/>
      <c r="E366" s="32"/>
      <c r="F366" s="32"/>
      <c r="G366" s="32"/>
      <c r="H366" s="40">
        <f>I365</f>
        <v>1449.36</v>
      </c>
      <c r="I366" s="40"/>
      <c r="J366" s="40">
        <f>K365</f>
        <v>4159.66</v>
      </c>
      <c r="K366" s="40"/>
      <c r="O366" s="26">
        <f>I365</f>
        <v>1449.36</v>
      </c>
      <c r="P366" s="26">
        <f>K365</f>
        <v>4159.66</v>
      </c>
      <c r="X366">
        <f>IF(Source!BI402&lt;=1,I365-0, 0)</f>
        <v>0</v>
      </c>
      <c r="Y366">
        <f>IF(Source!BI402=2,I365-0, 0)</f>
        <v>1449.36</v>
      </c>
      <c r="Z366">
        <f>IF(Source!BI402=3,I365-0, 0)</f>
        <v>0</v>
      </c>
      <c r="AA366">
        <f>IF(Source!BI402=4,I365,0)</f>
        <v>0</v>
      </c>
    </row>
    <row r="368" spans="1:27" ht="14.25" x14ac:dyDescent="0.2">
      <c r="A368" s="27">
        <v>39</v>
      </c>
      <c r="B368" s="27" t="str">
        <f>Source!F403</f>
        <v>1.21-5-978</v>
      </c>
      <c r="C368" s="58" t="s">
        <v>346</v>
      </c>
      <c r="D368" s="28" t="str">
        <f>Source!H403</f>
        <v>шт.</v>
      </c>
      <c r="E368" s="29">
        <f>Source!I403</f>
        <v>20</v>
      </c>
      <c r="F368" s="30">
        <f>Source!AL403</f>
        <v>166.64</v>
      </c>
      <c r="G368" s="31" t="str">
        <f>Source!DD403</f>
        <v/>
      </c>
      <c r="H368" s="29">
        <f>Source!AW403</f>
        <v>1</v>
      </c>
      <c r="I368" s="30">
        <f>ROUND((ROUND((Source!AC403*Source!AW403*Source!I403),2)),2)</f>
        <v>3332.8</v>
      </c>
      <c r="J368" s="29">
        <f>IF(Source!BC403&lt;&gt; 0, Source!BC403, 1)</f>
        <v>1.85</v>
      </c>
      <c r="K368" s="30">
        <f>Source!P403</f>
        <v>6165.68</v>
      </c>
      <c r="Q368">
        <f>ROUND((Source!DN403/100)*ROUND((ROUND((Source!AF403*Source!AV403*Source!I403),2)),2), 2)</f>
        <v>0</v>
      </c>
      <c r="R368">
        <f>Source!X403</f>
        <v>0</v>
      </c>
      <c r="S368">
        <f>ROUND((Source!DO403/100)*ROUND((ROUND((Source!AF403*Source!AV403*Source!I403),2)),2), 2)</f>
        <v>0</v>
      </c>
      <c r="T368">
        <f>Source!Y403</f>
        <v>0</v>
      </c>
      <c r="U368">
        <f>ROUND((175/100)*ROUND((ROUND((Source!AE403*Source!AV403*Source!I403),2)),2), 2)</f>
        <v>0</v>
      </c>
      <c r="V368">
        <f>ROUND((160/100)*ROUND(ROUND((ROUND((Source!AE403*Source!AV403*Source!I403),2)*Source!BS403),2), 2), 2)</f>
        <v>0</v>
      </c>
    </row>
    <row r="369" spans="1:27" ht="15" x14ac:dyDescent="0.25">
      <c r="A369" s="32"/>
      <c r="B369" s="32"/>
      <c r="C369" s="59" t="s">
        <v>449</v>
      </c>
      <c r="D369" s="32"/>
      <c r="E369" s="32"/>
      <c r="F369" s="32"/>
      <c r="G369" s="32"/>
      <c r="H369" s="40">
        <f>I368</f>
        <v>3332.8</v>
      </c>
      <c r="I369" s="40"/>
      <c r="J369" s="40">
        <f>K368</f>
        <v>6165.68</v>
      </c>
      <c r="K369" s="40"/>
      <c r="O369" s="26">
        <f>I368</f>
        <v>3332.8</v>
      </c>
      <c r="P369" s="26">
        <f>K368</f>
        <v>6165.68</v>
      </c>
      <c r="X369">
        <f>IF(Source!BI403&lt;=1,I368-0, 0)</f>
        <v>0</v>
      </c>
      <c r="Y369">
        <f>IF(Source!BI403=2,I368-0, 0)</f>
        <v>3332.8</v>
      </c>
      <c r="Z369">
        <f>IF(Source!BI403=3,I368-0, 0)</f>
        <v>0</v>
      </c>
      <c r="AA369">
        <f>IF(Source!BI403=4,I368,0)</f>
        <v>0</v>
      </c>
    </row>
    <row r="371" spans="1:27" ht="14.25" x14ac:dyDescent="0.2">
      <c r="A371" s="27">
        <v>40</v>
      </c>
      <c r="B371" s="27" t="str">
        <f>Source!F404</f>
        <v>1.21-5-974</v>
      </c>
      <c r="C371" s="58" t="s">
        <v>250</v>
      </c>
      <c r="D371" s="28" t="str">
        <f>Source!H404</f>
        <v>шт.</v>
      </c>
      <c r="E371" s="29">
        <f>Source!I404</f>
        <v>41</v>
      </c>
      <c r="F371" s="30">
        <f>Source!AL404</f>
        <v>62.7</v>
      </c>
      <c r="G371" s="31" t="str">
        <f>Source!DD404</f>
        <v/>
      </c>
      <c r="H371" s="29">
        <f>Source!AW404</f>
        <v>1</v>
      </c>
      <c r="I371" s="30">
        <f>ROUND((ROUND((Source!AC404*Source!AW404*Source!I404),2)),2)</f>
        <v>2570.6999999999998</v>
      </c>
      <c r="J371" s="29">
        <f>IF(Source!BC404&lt;&gt; 0, Source!BC404, 1)</f>
        <v>3.1</v>
      </c>
      <c r="K371" s="30">
        <f>Source!P404</f>
        <v>7969.17</v>
      </c>
      <c r="Q371">
        <f>ROUND((Source!DN404/100)*ROUND((ROUND((Source!AF404*Source!AV404*Source!I404),2)),2), 2)</f>
        <v>0</v>
      </c>
      <c r="R371">
        <f>Source!X404</f>
        <v>0</v>
      </c>
      <c r="S371">
        <f>ROUND((Source!DO404/100)*ROUND((ROUND((Source!AF404*Source!AV404*Source!I404),2)),2), 2)</f>
        <v>0</v>
      </c>
      <c r="T371">
        <f>Source!Y404</f>
        <v>0</v>
      </c>
      <c r="U371">
        <f>ROUND((175/100)*ROUND((ROUND((Source!AE404*Source!AV404*Source!I404),2)),2), 2)</f>
        <v>0</v>
      </c>
      <c r="V371">
        <f>ROUND((160/100)*ROUND(ROUND((ROUND((Source!AE404*Source!AV404*Source!I404),2)*Source!BS404),2), 2), 2)</f>
        <v>0</v>
      </c>
    </row>
    <row r="372" spans="1:27" ht="15" x14ac:dyDescent="0.25">
      <c r="A372" s="32"/>
      <c r="B372" s="32"/>
      <c r="C372" s="59" t="s">
        <v>449</v>
      </c>
      <c r="D372" s="32"/>
      <c r="E372" s="32"/>
      <c r="F372" s="32"/>
      <c r="G372" s="32"/>
      <c r="H372" s="40">
        <f>I371</f>
        <v>2570.6999999999998</v>
      </c>
      <c r="I372" s="40"/>
      <c r="J372" s="40">
        <f>K371</f>
        <v>7969.17</v>
      </c>
      <c r="K372" s="40"/>
      <c r="O372" s="26">
        <f>I371</f>
        <v>2570.6999999999998</v>
      </c>
      <c r="P372" s="26">
        <f>K371</f>
        <v>7969.17</v>
      </c>
      <c r="X372">
        <f>IF(Source!BI404&lt;=1,I371-0, 0)</f>
        <v>0</v>
      </c>
      <c r="Y372">
        <f>IF(Source!BI404=2,I371-0, 0)</f>
        <v>2570.6999999999998</v>
      </c>
      <c r="Z372">
        <f>IF(Source!BI404=3,I371-0, 0)</f>
        <v>0</v>
      </c>
      <c r="AA372">
        <f>IF(Source!BI404=4,I371,0)</f>
        <v>0</v>
      </c>
    </row>
    <row r="374" spans="1:27" ht="14.25" x14ac:dyDescent="0.2">
      <c r="A374" s="27">
        <v>41</v>
      </c>
      <c r="B374" s="27" t="str">
        <f>Source!F405</f>
        <v>1.21-5-982</v>
      </c>
      <c r="C374" s="58" t="s">
        <v>349</v>
      </c>
      <c r="D374" s="28" t="str">
        <f>Source!H405</f>
        <v>шт.</v>
      </c>
      <c r="E374" s="29">
        <f>Source!I405</f>
        <v>33</v>
      </c>
      <c r="F374" s="30">
        <f>Source!AL405</f>
        <v>149.04</v>
      </c>
      <c r="G374" s="31" t="str">
        <f>Source!DD405</f>
        <v/>
      </c>
      <c r="H374" s="29">
        <f>Source!AW405</f>
        <v>1</v>
      </c>
      <c r="I374" s="30">
        <f>ROUND((ROUND((Source!AC405*Source!AW405*Source!I405),2)),2)</f>
        <v>4918.32</v>
      </c>
      <c r="J374" s="29">
        <f>IF(Source!BC405&lt;&gt; 0, Source!BC405, 1)</f>
        <v>5.42</v>
      </c>
      <c r="K374" s="30">
        <f>Source!P405</f>
        <v>26657.29</v>
      </c>
      <c r="Q374">
        <f>ROUND((Source!DN405/100)*ROUND((ROUND((Source!AF405*Source!AV405*Source!I405),2)),2), 2)</f>
        <v>0</v>
      </c>
      <c r="R374">
        <f>Source!X405</f>
        <v>0</v>
      </c>
      <c r="S374">
        <f>ROUND((Source!DO405/100)*ROUND((ROUND((Source!AF405*Source!AV405*Source!I405),2)),2), 2)</f>
        <v>0</v>
      </c>
      <c r="T374">
        <f>Source!Y405</f>
        <v>0</v>
      </c>
      <c r="U374">
        <f>ROUND((175/100)*ROUND((ROUND((Source!AE405*Source!AV405*Source!I405),2)),2), 2)</f>
        <v>0</v>
      </c>
      <c r="V374">
        <f>ROUND((160/100)*ROUND(ROUND((ROUND((Source!AE405*Source!AV405*Source!I405),2)*Source!BS405),2), 2), 2)</f>
        <v>0</v>
      </c>
    </row>
    <row r="375" spans="1:27" ht="15" x14ac:dyDescent="0.25">
      <c r="A375" s="32"/>
      <c r="B375" s="32"/>
      <c r="C375" s="59" t="s">
        <v>449</v>
      </c>
      <c r="D375" s="32"/>
      <c r="E375" s="32"/>
      <c r="F375" s="32"/>
      <c r="G375" s="32"/>
      <c r="H375" s="40">
        <f>I374</f>
        <v>4918.32</v>
      </c>
      <c r="I375" s="40"/>
      <c r="J375" s="40">
        <f>K374</f>
        <v>26657.29</v>
      </c>
      <c r="K375" s="40"/>
      <c r="O375" s="26">
        <f>I374</f>
        <v>4918.32</v>
      </c>
      <c r="P375" s="26">
        <f>K374</f>
        <v>26657.29</v>
      </c>
      <c r="X375">
        <f>IF(Source!BI405&lt;=1,I374-0, 0)</f>
        <v>0</v>
      </c>
      <c r="Y375">
        <f>IF(Source!BI405=2,I374-0, 0)</f>
        <v>4918.32</v>
      </c>
      <c r="Z375">
        <f>IF(Source!BI405=3,I374-0, 0)</f>
        <v>0</v>
      </c>
      <c r="AA375">
        <f>IF(Source!BI405=4,I374,0)</f>
        <v>0</v>
      </c>
    </row>
    <row r="377" spans="1:27" ht="42.75" x14ac:dyDescent="0.2">
      <c r="A377" s="27">
        <v>42</v>
      </c>
      <c r="B377" s="27" t="str">
        <f>Source!F406</f>
        <v>1.21-5-960</v>
      </c>
      <c r="C377" s="58" t="s">
        <v>352</v>
      </c>
      <c r="D377" s="28" t="str">
        <f>Source!H406</f>
        <v>шт.</v>
      </c>
      <c r="E377" s="29">
        <f>Source!I406</f>
        <v>6</v>
      </c>
      <c r="F377" s="30">
        <f>Source!AL406</f>
        <v>96.26</v>
      </c>
      <c r="G377" s="31" t="str">
        <f>Source!DD406</f>
        <v/>
      </c>
      <c r="H377" s="29">
        <f>Source!AW406</f>
        <v>1</v>
      </c>
      <c r="I377" s="30">
        <f>ROUND((ROUND((Source!AC406*Source!AW406*Source!I406),2)),2)</f>
        <v>577.55999999999995</v>
      </c>
      <c r="J377" s="29">
        <f>IF(Source!BC406&lt;&gt; 0, Source!BC406, 1)</f>
        <v>3.2</v>
      </c>
      <c r="K377" s="30">
        <f>Source!P406</f>
        <v>1848.19</v>
      </c>
      <c r="Q377">
        <f>ROUND((Source!DN406/100)*ROUND((ROUND((Source!AF406*Source!AV406*Source!I406),2)),2), 2)</f>
        <v>0</v>
      </c>
      <c r="R377">
        <f>Source!X406</f>
        <v>0</v>
      </c>
      <c r="S377">
        <f>ROUND((Source!DO406/100)*ROUND((ROUND((Source!AF406*Source!AV406*Source!I406),2)),2), 2)</f>
        <v>0</v>
      </c>
      <c r="T377">
        <f>Source!Y406</f>
        <v>0</v>
      </c>
      <c r="U377">
        <f>ROUND((175/100)*ROUND((ROUND((Source!AE406*Source!AV406*Source!I406),2)),2), 2)</f>
        <v>0</v>
      </c>
      <c r="V377">
        <f>ROUND((160/100)*ROUND(ROUND((ROUND((Source!AE406*Source!AV406*Source!I406),2)*Source!BS406),2), 2), 2)</f>
        <v>0</v>
      </c>
    </row>
    <row r="378" spans="1:27" ht="15" x14ac:dyDescent="0.25">
      <c r="A378" s="32"/>
      <c r="B378" s="32"/>
      <c r="C378" s="59" t="s">
        <v>449</v>
      </c>
      <c r="D378" s="32"/>
      <c r="E378" s="32"/>
      <c r="F378" s="32"/>
      <c r="G378" s="32"/>
      <c r="H378" s="40">
        <f>I377</f>
        <v>577.55999999999995</v>
      </c>
      <c r="I378" s="40"/>
      <c r="J378" s="40">
        <f>K377</f>
        <v>1848.19</v>
      </c>
      <c r="K378" s="40"/>
      <c r="O378" s="26">
        <f>I377</f>
        <v>577.55999999999995</v>
      </c>
      <c r="P378" s="26">
        <f>K377</f>
        <v>1848.19</v>
      </c>
      <c r="X378">
        <f>IF(Source!BI406&lt;=1,I377-0, 0)</f>
        <v>0</v>
      </c>
      <c r="Y378">
        <f>IF(Source!BI406=2,I377-0, 0)</f>
        <v>577.55999999999995</v>
      </c>
      <c r="Z378">
        <f>IF(Source!BI406=3,I377-0, 0)</f>
        <v>0</v>
      </c>
      <c r="AA378">
        <f>IF(Source!BI406=4,I377,0)</f>
        <v>0</v>
      </c>
    </row>
    <row r="380" spans="1:27" ht="14.25" x14ac:dyDescent="0.2">
      <c r="A380" s="27">
        <v>43</v>
      </c>
      <c r="B380" s="27" t="str">
        <f>Source!F407</f>
        <v>1.21-5-976</v>
      </c>
      <c r="C380" s="58" t="s">
        <v>354</v>
      </c>
      <c r="D380" s="28" t="str">
        <f>Source!H407</f>
        <v>шт.</v>
      </c>
      <c r="E380" s="29">
        <f>Source!I407</f>
        <v>12</v>
      </c>
      <c r="F380" s="30">
        <f>Source!AL407</f>
        <v>83.53</v>
      </c>
      <c r="G380" s="31" t="str">
        <f>Source!DD407</f>
        <v/>
      </c>
      <c r="H380" s="29">
        <f>Source!AW407</f>
        <v>1</v>
      </c>
      <c r="I380" s="30">
        <f>ROUND((ROUND((Source!AC407*Source!AW407*Source!I407),2)),2)</f>
        <v>1002.36</v>
      </c>
      <c r="J380" s="29">
        <f>IF(Source!BC407&lt;&gt; 0, Source!BC407, 1)</f>
        <v>2.66</v>
      </c>
      <c r="K380" s="30">
        <f>Source!P407</f>
        <v>2666.28</v>
      </c>
      <c r="Q380">
        <f>ROUND((Source!DN407/100)*ROUND((ROUND((Source!AF407*Source!AV407*Source!I407),2)),2), 2)</f>
        <v>0</v>
      </c>
      <c r="R380">
        <f>Source!X407</f>
        <v>0</v>
      </c>
      <c r="S380">
        <f>ROUND((Source!DO407/100)*ROUND((ROUND((Source!AF407*Source!AV407*Source!I407),2)),2), 2)</f>
        <v>0</v>
      </c>
      <c r="T380">
        <f>Source!Y407</f>
        <v>0</v>
      </c>
      <c r="U380">
        <f>ROUND((175/100)*ROUND((ROUND((Source!AE407*Source!AV407*Source!I407),2)),2), 2)</f>
        <v>0</v>
      </c>
      <c r="V380">
        <f>ROUND((160/100)*ROUND(ROUND((ROUND((Source!AE407*Source!AV407*Source!I407),2)*Source!BS407),2), 2), 2)</f>
        <v>0</v>
      </c>
    </row>
    <row r="381" spans="1:27" ht="15" x14ac:dyDescent="0.25">
      <c r="A381" s="32"/>
      <c r="B381" s="32"/>
      <c r="C381" s="59" t="s">
        <v>449</v>
      </c>
      <c r="D381" s="32"/>
      <c r="E381" s="32"/>
      <c r="F381" s="32"/>
      <c r="G381" s="32"/>
      <c r="H381" s="40">
        <f>I380</f>
        <v>1002.36</v>
      </c>
      <c r="I381" s="40"/>
      <c r="J381" s="40">
        <f>K380</f>
        <v>2666.28</v>
      </c>
      <c r="K381" s="40"/>
      <c r="O381" s="26">
        <f>I380</f>
        <v>1002.36</v>
      </c>
      <c r="P381" s="26">
        <f>K380</f>
        <v>2666.28</v>
      </c>
      <c r="X381">
        <f>IF(Source!BI407&lt;=1,I380-0, 0)</f>
        <v>0</v>
      </c>
      <c r="Y381">
        <f>IF(Source!BI407=2,I380-0, 0)</f>
        <v>1002.36</v>
      </c>
      <c r="Z381">
        <f>IF(Source!BI407=3,I380-0, 0)</f>
        <v>0</v>
      </c>
      <c r="AA381">
        <f>IF(Source!BI407=4,I380,0)</f>
        <v>0</v>
      </c>
    </row>
    <row r="383" spans="1:27" ht="14.25" x14ac:dyDescent="0.2">
      <c r="A383" s="27">
        <v>44</v>
      </c>
      <c r="B383" s="27" t="str">
        <f>Source!F408</f>
        <v>1.21-5-977</v>
      </c>
      <c r="C383" s="58" t="s">
        <v>356</v>
      </c>
      <c r="D383" s="28" t="str">
        <f>Source!H408</f>
        <v>шт.</v>
      </c>
      <c r="E383" s="29">
        <f>Source!I408</f>
        <v>6</v>
      </c>
      <c r="F383" s="30">
        <f>Source!AL408</f>
        <v>114.16</v>
      </c>
      <c r="G383" s="31" t="str">
        <f>Source!DD408</f>
        <v/>
      </c>
      <c r="H383" s="29">
        <f>Source!AW408</f>
        <v>1</v>
      </c>
      <c r="I383" s="30">
        <f>ROUND((ROUND((Source!AC408*Source!AW408*Source!I408),2)),2)</f>
        <v>684.96</v>
      </c>
      <c r="J383" s="29">
        <f>IF(Source!BC408&lt;&gt; 0, Source!BC408, 1)</f>
        <v>2.85</v>
      </c>
      <c r="K383" s="30">
        <f>Source!P408</f>
        <v>1952.14</v>
      </c>
      <c r="Q383">
        <f>ROUND((Source!DN408/100)*ROUND((ROUND((Source!AF408*Source!AV408*Source!I408),2)),2), 2)</f>
        <v>0</v>
      </c>
      <c r="R383">
        <f>Source!X408</f>
        <v>0</v>
      </c>
      <c r="S383">
        <f>ROUND((Source!DO408/100)*ROUND((ROUND((Source!AF408*Source!AV408*Source!I408),2)),2), 2)</f>
        <v>0</v>
      </c>
      <c r="T383">
        <f>Source!Y408</f>
        <v>0</v>
      </c>
      <c r="U383">
        <f>ROUND((175/100)*ROUND((ROUND((Source!AE408*Source!AV408*Source!I408),2)),2), 2)</f>
        <v>0</v>
      </c>
      <c r="V383">
        <f>ROUND((160/100)*ROUND(ROUND((ROUND((Source!AE408*Source!AV408*Source!I408),2)*Source!BS408),2), 2), 2)</f>
        <v>0</v>
      </c>
    </row>
    <row r="384" spans="1:27" ht="15" x14ac:dyDescent="0.25">
      <c r="A384" s="32"/>
      <c r="B384" s="32"/>
      <c r="C384" s="59" t="s">
        <v>449</v>
      </c>
      <c r="D384" s="32"/>
      <c r="E384" s="32"/>
      <c r="F384" s="32"/>
      <c r="G384" s="32"/>
      <c r="H384" s="40">
        <f>I383</f>
        <v>684.96</v>
      </c>
      <c r="I384" s="40"/>
      <c r="J384" s="40">
        <f>K383</f>
        <v>1952.14</v>
      </c>
      <c r="K384" s="40"/>
      <c r="O384" s="26">
        <f>I383</f>
        <v>684.96</v>
      </c>
      <c r="P384" s="26">
        <f>K383</f>
        <v>1952.14</v>
      </c>
      <c r="X384">
        <f>IF(Source!BI408&lt;=1,I383-0, 0)</f>
        <v>0</v>
      </c>
      <c r="Y384">
        <f>IF(Source!BI408=2,I383-0, 0)</f>
        <v>684.96</v>
      </c>
      <c r="Z384">
        <f>IF(Source!BI408=3,I383-0, 0)</f>
        <v>0</v>
      </c>
      <c r="AA384">
        <f>IF(Source!BI408=4,I383,0)</f>
        <v>0</v>
      </c>
    </row>
    <row r="386" spans="1:27" ht="14.25" x14ac:dyDescent="0.2">
      <c r="A386" s="27">
        <v>45</v>
      </c>
      <c r="B386" s="27" t="str">
        <f>Source!F409</f>
        <v>1.21-5-966</v>
      </c>
      <c r="C386" s="58" t="s">
        <v>359</v>
      </c>
      <c r="D386" s="28" t="str">
        <f>Source!H409</f>
        <v>шт.</v>
      </c>
      <c r="E386" s="29">
        <f>Source!I409</f>
        <v>24</v>
      </c>
      <c r="F386" s="30">
        <f>Source!AL409</f>
        <v>202.29</v>
      </c>
      <c r="G386" s="31" t="str">
        <f>Source!DD409</f>
        <v/>
      </c>
      <c r="H386" s="29">
        <f>Source!AW409</f>
        <v>1</v>
      </c>
      <c r="I386" s="30">
        <f>ROUND((ROUND((Source!AC409*Source!AW409*Source!I409),2)),2)</f>
        <v>4854.96</v>
      </c>
      <c r="J386" s="29">
        <f>IF(Source!BC409&lt;&gt; 0, Source!BC409, 1)</f>
        <v>5.9</v>
      </c>
      <c r="K386" s="30">
        <f>Source!P409</f>
        <v>28644.26</v>
      </c>
      <c r="Q386">
        <f>ROUND((Source!DN409/100)*ROUND((ROUND((Source!AF409*Source!AV409*Source!I409),2)),2), 2)</f>
        <v>0</v>
      </c>
      <c r="R386">
        <f>Source!X409</f>
        <v>0</v>
      </c>
      <c r="S386">
        <f>ROUND((Source!DO409/100)*ROUND((ROUND((Source!AF409*Source!AV409*Source!I409),2)),2), 2)</f>
        <v>0</v>
      </c>
      <c r="T386">
        <f>Source!Y409</f>
        <v>0</v>
      </c>
      <c r="U386">
        <f>ROUND((175/100)*ROUND((ROUND((Source!AE409*Source!AV409*Source!I409),2)),2), 2)</f>
        <v>0</v>
      </c>
      <c r="V386">
        <f>ROUND((160/100)*ROUND(ROUND((ROUND((Source!AE409*Source!AV409*Source!I409),2)*Source!BS409),2), 2), 2)</f>
        <v>0</v>
      </c>
    </row>
    <row r="387" spans="1:27" ht="15" x14ac:dyDescent="0.25">
      <c r="A387" s="32"/>
      <c r="B387" s="32"/>
      <c r="C387" s="59" t="s">
        <v>449</v>
      </c>
      <c r="D387" s="32"/>
      <c r="E387" s="32"/>
      <c r="F387" s="32"/>
      <c r="G387" s="32"/>
      <c r="H387" s="40">
        <f>I386</f>
        <v>4854.96</v>
      </c>
      <c r="I387" s="40"/>
      <c r="J387" s="40">
        <f>K386</f>
        <v>28644.26</v>
      </c>
      <c r="K387" s="40"/>
      <c r="O387" s="26">
        <f>I386</f>
        <v>4854.96</v>
      </c>
      <c r="P387" s="26">
        <f>K386</f>
        <v>28644.26</v>
      </c>
      <c r="X387">
        <f>IF(Source!BI409&lt;=1,I386-0, 0)</f>
        <v>0</v>
      </c>
      <c r="Y387">
        <f>IF(Source!BI409=2,I386-0, 0)</f>
        <v>4854.96</v>
      </c>
      <c r="Z387">
        <f>IF(Source!BI409=3,I386-0, 0)</f>
        <v>0</v>
      </c>
      <c r="AA387">
        <f>IF(Source!BI409=4,I386,0)</f>
        <v>0</v>
      </c>
    </row>
    <row r="389" spans="1:27" ht="14.25" x14ac:dyDescent="0.2">
      <c r="A389" s="27">
        <v>46</v>
      </c>
      <c r="B389" s="27" t="str">
        <f>Source!F410</f>
        <v>1.21-5-967</v>
      </c>
      <c r="C389" s="58" t="s">
        <v>258</v>
      </c>
      <c r="D389" s="28" t="str">
        <f>Source!H410</f>
        <v>шт.</v>
      </c>
      <c r="E389" s="29">
        <f>Source!I410</f>
        <v>12</v>
      </c>
      <c r="F389" s="30">
        <f>Source!AL410</f>
        <v>236.54</v>
      </c>
      <c r="G389" s="31" t="str">
        <f>Source!DD410</f>
        <v/>
      </c>
      <c r="H389" s="29">
        <f>Source!AW410</f>
        <v>1</v>
      </c>
      <c r="I389" s="30">
        <f>ROUND((ROUND((Source!AC410*Source!AW410*Source!I410),2)),2)</f>
        <v>2838.48</v>
      </c>
      <c r="J389" s="29">
        <f>IF(Source!BC410&lt;&gt; 0, Source!BC410, 1)</f>
        <v>0.83</v>
      </c>
      <c r="K389" s="30">
        <f>Source!P410</f>
        <v>2355.94</v>
      </c>
      <c r="Q389">
        <f>ROUND((Source!DN410/100)*ROUND((ROUND((Source!AF410*Source!AV410*Source!I410),2)),2), 2)</f>
        <v>0</v>
      </c>
      <c r="R389">
        <f>Source!X410</f>
        <v>0</v>
      </c>
      <c r="S389">
        <f>ROUND((Source!DO410/100)*ROUND((ROUND((Source!AF410*Source!AV410*Source!I410),2)),2), 2)</f>
        <v>0</v>
      </c>
      <c r="T389">
        <f>Source!Y410</f>
        <v>0</v>
      </c>
      <c r="U389">
        <f>ROUND((175/100)*ROUND((ROUND((Source!AE410*Source!AV410*Source!I410),2)),2), 2)</f>
        <v>0</v>
      </c>
      <c r="V389">
        <f>ROUND((160/100)*ROUND(ROUND((ROUND((Source!AE410*Source!AV410*Source!I410),2)*Source!BS410),2), 2), 2)</f>
        <v>0</v>
      </c>
    </row>
    <row r="390" spans="1:27" ht="15" x14ac:dyDescent="0.25">
      <c r="A390" s="32"/>
      <c r="B390" s="32"/>
      <c r="C390" s="59" t="s">
        <v>449</v>
      </c>
      <c r="D390" s="32"/>
      <c r="E390" s="32"/>
      <c r="F390" s="32"/>
      <c r="G390" s="32"/>
      <c r="H390" s="40">
        <f>I389</f>
        <v>2838.48</v>
      </c>
      <c r="I390" s="40"/>
      <c r="J390" s="40">
        <f>K389</f>
        <v>2355.94</v>
      </c>
      <c r="K390" s="40"/>
      <c r="O390" s="26">
        <f>I389</f>
        <v>2838.48</v>
      </c>
      <c r="P390" s="26">
        <f>K389</f>
        <v>2355.94</v>
      </c>
      <c r="X390">
        <f>IF(Source!BI410&lt;=1,I389-0, 0)</f>
        <v>0</v>
      </c>
      <c r="Y390">
        <f>IF(Source!BI410=2,I389-0, 0)</f>
        <v>2838.48</v>
      </c>
      <c r="Z390">
        <f>IF(Source!BI410=3,I389-0, 0)</f>
        <v>0</v>
      </c>
      <c r="AA390">
        <f>IF(Source!BI410=4,I389,0)</f>
        <v>0</v>
      </c>
    </row>
    <row r="392" spans="1:27" ht="14.25" x14ac:dyDescent="0.2">
      <c r="A392" s="27">
        <v>47</v>
      </c>
      <c r="B392" s="27" t="str">
        <f>Source!F411</f>
        <v>1.21-5-973</v>
      </c>
      <c r="C392" s="58" t="s">
        <v>262</v>
      </c>
      <c r="D392" s="28" t="str">
        <f>Source!H411</f>
        <v>шт.</v>
      </c>
      <c r="E392" s="29">
        <f>Source!I411</f>
        <v>15</v>
      </c>
      <c r="F392" s="30">
        <f>Source!AL411</f>
        <v>264.86</v>
      </c>
      <c r="G392" s="31" t="str">
        <f>Source!DD411</f>
        <v/>
      </c>
      <c r="H392" s="29">
        <f>Source!AW411</f>
        <v>1</v>
      </c>
      <c r="I392" s="30">
        <f>ROUND((ROUND((Source!AC411*Source!AW411*Source!I411),2)),2)</f>
        <v>3972.9</v>
      </c>
      <c r="J392" s="29">
        <f>IF(Source!BC411&lt;&gt; 0, Source!BC411, 1)</f>
        <v>5.38</v>
      </c>
      <c r="K392" s="30">
        <f>Source!P411</f>
        <v>21374.2</v>
      </c>
      <c r="Q392">
        <f>ROUND((Source!DN411/100)*ROUND((ROUND((Source!AF411*Source!AV411*Source!I411),2)),2), 2)</f>
        <v>0</v>
      </c>
      <c r="R392">
        <f>Source!X411</f>
        <v>0</v>
      </c>
      <c r="S392">
        <f>ROUND((Source!DO411/100)*ROUND((ROUND((Source!AF411*Source!AV411*Source!I411),2)),2), 2)</f>
        <v>0</v>
      </c>
      <c r="T392">
        <f>Source!Y411</f>
        <v>0</v>
      </c>
      <c r="U392">
        <f>ROUND((175/100)*ROUND((ROUND((Source!AE411*Source!AV411*Source!I411),2)),2), 2)</f>
        <v>0</v>
      </c>
      <c r="V392">
        <f>ROUND((160/100)*ROUND(ROUND((ROUND((Source!AE411*Source!AV411*Source!I411),2)*Source!BS411),2), 2), 2)</f>
        <v>0</v>
      </c>
    </row>
    <row r="393" spans="1:27" ht="15" x14ac:dyDescent="0.25">
      <c r="A393" s="32"/>
      <c r="B393" s="32"/>
      <c r="C393" s="59" t="s">
        <v>449</v>
      </c>
      <c r="D393" s="32"/>
      <c r="E393" s="32"/>
      <c r="F393" s="32"/>
      <c r="G393" s="32"/>
      <c r="H393" s="40">
        <f>I392</f>
        <v>3972.9</v>
      </c>
      <c r="I393" s="40"/>
      <c r="J393" s="40">
        <f>K392</f>
        <v>21374.2</v>
      </c>
      <c r="K393" s="40"/>
      <c r="O393" s="26">
        <f>I392</f>
        <v>3972.9</v>
      </c>
      <c r="P393" s="26">
        <f>K392</f>
        <v>21374.2</v>
      </c>
      <c r="X393">
        <f>IF(Source!BI411&lt;=1,I392-0, 0)</f>
        <v>0</v>
      </c>
      <c r="Y393">
        <f>IF(Source!BI411=2,I392-0, 0)</f>
        <v>3972.9</v>
      </c>
      <c r="Z393">
        <f>IF(Source!BI411=3,I392-0, 0)</f>
        <v>0</v>
      </c>
      <c r="AA393">
        <f>IF(Source!BI411=4,I392,0)</f>
        <v>0</v>
      </c>
    </row>
    <row r="395" spans="1:27" ht="28.5" x14ac:dyDescent="0.2">
      <c r="A395" s="27">
        <v>48</v>
      </c>
      <c r="B395" s="27" t="str">
        <f>Source!F412</f>
        <v>1.21-5-987</v>
      </c>
      <c r="C395" s="58" t="s">
        <v>266</v>
      </c>
      <c r="D395" s="28" t="str">
        <f>Source!H412</f>
        <v>шт.</v>
      </c>
      <c r="E395" s="29">
        <f>Source!I412</f>
        <v>19</v>
      </c>
      <c r="F395" s="30">
        <f>Source!AL412</f>
        <v>18.09</v>
      </c>
      <c r="G395" s="31" t="str">
        <f>Source!DD412</f>
        <v/>
      </c>
      <c r="H395" s="29">
        <f>Source!AW412</f>
        <v>1</v>
      </c>
      <c r="I395" s="30">
        <f>ROUND((ROUND((Source!AC412*Source!AW412*Source!I412),2)),2)</f>
        <v>343.71</v>
      </c>
      <c r="J395" s="29">
        <f>IF(Source!BC412&lt;&gt; 0, Source!BC412, 1)</f>
        <v>4.38</v>
      </c>
      <c r="K395" s="30">
        <f>Source!P412</f>
        <v>1505.45</v>
      </c>
      <c r="Q395">
        <f>ROUND((Source!DN412/100)*ROUND((ROUND((Source!AF412*Source!AV412*Source!I412),2)),2), 2)</f>
        <v>0</v>
      </c>
      <c r="R395">
        <f>Source!X412</f>
        <v>0</v>
      </c>
      <c r="S395">
        <f>ROUND((Source!DO412/100)*ROUND((ROUND((Source!AF412*Source!AV412*Source!I412),2)),2), 2)</f>
        <v>0</v>
      </c>
      <c r="T395">
        <f>Source!Y412</f>
        <v>0</v>
      </c>
      <c r="U395">
        <f>ROUND((175/100)*ROUND((ROUND((Source!AE412*Source!AV412*Source!I412),2)),2), 2)</f>
        <v>0</v>
      </c>
      <c r="V395">
        <f>ROUND((160/100)*ROUND(ROUND((ROUND((Source!AE412*Source!AV412*Source!I412),2)*Source!BS412),2), 2), 2)</f>
        <v>0</v>
      </c>
    </row>
    <row r="396" spans="1:27" ht="15" x14ac:dyDescent="0.25">
      <c r="A396" s="32"/>
      <c r="B396" s="32"/>
      <c r="C396" s="59" t="s">
        <v>449</v>
      </c>
      <c r="D396" s="32"/>
      <c r="E396" s="32"/>
      <c r="F396" s="32"/>
      <c r="G396" s="32"/>
      <c r="H396" s="40">
        <f>I395</f>
        <v>343.71</v>
      </c>
      <c r="I396" s="40"/>
      <c r="J396" s="40">
        <f>K395</f>
        <v>1505.45</v>
      </c>
      <c r="K396" s="40"/>
      <c r="O396" s="26">
        <f>I395</f>
        <v>343.71</v>
      </c>
      <c r="P396" s="26">
        <f>K395</f>
        <v>1505.45</v>
      </c>
      <c r="X396">
        <f>IF(Source!BI412&lt;=1,I395-0, 0)</f>
        <v>0</v>
      </c>
      <c r="Y396">
        <f>IF(Source!BI412=2,I395-0, 0)</f>
        <v>343.71</v>
      </c>
      <c r="Z396">
        <f>IF(Source!BI412=3,I395-0, 0)</f>
        <v>0</v>
      </c>
      <c r="AA396">
        <f>IF(Source!BI412=4,I395,0)</f>
        <v>0</v>
      </c>
    </row>
    <row r="398" spans="1:27" ht="14.25" x14ac:dyDescent="0.2">
      <c r="A398" s="27">
        <v>49</v>
      </c>
      <c r="B398" s="27" t="str">
        <f>Source!F413</f>
        <v>1.24-1-27</v>
      </c>
      <c r="C398" s="58" t="s">
        <v>362</v>
      </c>
      <c r="D398" s="28" t="str">
        <f>Source!H413</f>
        <v>шт.</v>
      </c>
      <c r="E398" s="29">
        <f>Source!I413</f>
        <v>2</v>
      </c>
      <c r="F398" s="30">
        <f>Source!AL413</f>
        <v>337.32</v>
      </c>
      <c r="G398" s="31" t="str">
        <f>Source!DD413</f>
        <v/>
      </c>
      <c r="H398" s="29">
        <f>Source!AW413</f>
        <v>1</v>
      </c>
      <c r="I398" s="30">
        <f>ROUND((ROUND((Source!AC413*Source!AW413*Source!I413),2)),2)</f>
        <v>674.64</v>
      </c>
      <c r="J398" s="29">
        <f>IF(Source!BC413&lt;&gt; 0, Source!BC413, 1)</f>
        <v>3.92</v>
      </c>
      <c r="K398" s="30">
        <f>Source!P413</f>
        <v>2644.59</v>
      </c>
      <c r="Q398">
        <f>ROUND((Source!DN413/100)*ROUND((ROUND((Source!AF413*Source!AV413*Source!I413),2)),2), 2)</f>
        <v>0</v>
      </c>
      <c r="R398">
        <f>Source!X413</f>
        <v>0</v>
      </c>
      <c r="S398">
        <f>ROUND((Source!DO413/100)*ROUND((ROUND((Source!AF413*Source!AV413*Source!I413),2)),2), 2)</f>
        <v>0</v>
      </c>
      <c r="T398">
        <f>Source!Y413</f>
        <v>0</v>
      </c>
      <c r="U398">
        <f>ROUND((175/100)*ROUND((ROUND((Source!AE413*Source!AV413*Source!I413),2)),2), 2)</f>
        <v>0</v>
      </c>
      <c r="V398">
        <f>ROUND((160/100)*ROUND(ROUND((ROUND((Source!AE413*Source!AV413*Source!I413),2)*Source!BS413),2), 2), 2)</f>
        <v>0</v>
      </c>
    </row>
    <row r="399" spans="1:27" ht="15" x14ac:dyDescent="0.25">
      <c r="A399" s="32"/>
      <c r="B399" s="32"/>
      <c r="C399" s="59" t="s">
        <v>449</v>
      </c>
      <c r="D399" s="32"/>
      <c r="E399" s="32"/>
      <c r="F399" s="32"/>
      <c r="G399" s="32"/>
      <c r="H399" s="40">
        <f>I398</f>
        <v>674.64</v>
      </c>
      <c r="I399" s="40"/>
      <c r="J399" s="40">
        <f>K398</f>
        <v>2644.59</v>
      </c>
      <c r="K399" s="40"/>
      <c r="O399" s="26">
        <f>I398</f>
        <v>674.64</v>
      </c>
      <c r="P399" s="26">
        <f>K398</f>
        <v>2644.59</v>
      </c>
      <c r="X399">
        <f>IF(Source!BI413&lt;=1,I398-0, 0)</f>
        <v>0</v>
      </c>
      <c r="Y399">
        <f>IF(Source!BI413=2,I398-0, 0)</f>
        <v>674.64</v>
      </c>
      <c r="Z399">
        <f>IF(Source!BI413=3,I398-0, 0)</f>
        <v>0</v>
      </c>
      <c r="AA399">
        <f>IF(Source!BI413=4,I398,0)</f>
        <v>0</v>
      </c>
    </row>
    <row r="401" spans="1:27" ht="14.25" x14ac:dyDescent="0.2">
      <c r="A401" s="27">
        <v>50</v>
      </c>
      <c r="B401" s="27" t="str">
        <f>Source!F414</f>
        <v>1.21-5-689</v>
      </c>
      <c r="C401" s="58" t="s">
        <v>270</v>
      </c>
      <c r="D401" s="28" t="str">
        <f>Source!H414</f>
        <v>м</v>
      </c>
      <c r="E401" s="29">
        <f>Source!I414</f>
        <v>125</v>
      </c>
      <c r="F401" s="30">
        <f>Source!AL414</f>
        <v>22.86</v>
      </c>
      <c r="G401" s="31" t="str">
        <f>Source!DD414</f>
        <v/>
      </c>
      <c r="H401" s="29">
        <f>Source!AW414</f>
        <v>1</v>
      </c>
      <c r="I401" s="30">
        <f>ROUND((ROUND((Source!AC414*Source!AW414*Source!I414),2)),2)</f>
        <v>2857.5</v>
      </c>
      <c r="J401" s="29">
        <f>IF(Source!BC414&lt;&gt; 0, Source!BC414, 1)</f>
        <v>2.16</v>
      </c>
      <c r="K401" s="30">
        <f>Source!P414</f>
        <v>6172.2</v>
      </c>
      <c r="Q401">
        <f>ROUND((Source!DN414/100)*ROUND((ROUND((Source!AF414*Source!AV414*Source!I414),2)),2), 2)</f>
        <v>0</v>
      </c>
      <c r="R401">
        <f>Source!X414</f>
        <v>0</v>
      </c>
      <c r="S401">
        <f>ROUND((Source!DO414/100)*ROUND((ROUND((Source!AF414*Source!AV414*Source!I414),2)),2), 2)</f>
        <v>0</v>
      </c>
      <c r="T401">
        <f>Source!Y414</f>
        <v>0</v>
      </c>
      <c r="U401">
        <f>ROUND((175/100)*ROUND((ROUND((Source!AE414*Source!AV414*Source!I414),2)),2), 2)</f>
        <v>0</v>
      </c>
      <c r="V401">
        <f>ROUND((160/100)*ROUND(ROUND((ROUND((Source!AE414*Source!AV414*Source!I414),2)*Source!BS414),2), 2), 2)</f>
        <v>0</v>
      </c>
    </row>
    <row r="402" spans="1:27" ht="15" x14ac:dyDescent="0.25">
      <c r="A402" s="32"/>
      <c r="B402" s="32"/>
      <c r="C402" s="59" t="s">
        <v>449</v>
      </c>
      <c r="D402" s="32"/>
      <c r="E402" s="32"/>
      <c r="F402" s="32"/>
      <c r="G402" s="32"/>
      <c r="H402" s="40">
        <f>I401</f>
        <v>2857.5</v>
      </c>
      <c r="I402" s="40"/>
      <c r="J402" s="40">
        <f>K401</f>
        <v>6172.2</v>
      </c>
      <c r="K402" s="40"/>
      <c r="O402" s="26">
        <f>I401</f>
        <v>2857.5</v>
      </c>
      <c r="P402" s="26">
        <f>K401</f>
        <v>6172.2</v>
      </c>
      <c r="X402">
        <f>IF(Source!BI414&lt;=1,I401-0, 0)</f>
        <v>0</v>
      </c>
      <c r="Y402">
        <f>IF(Source!BI414=2,I401-0, 0)</f>
        <v>2857.5</v>
      </c>
      <c r="Z402">
        <f>IF(Source!BI414=3,I401-0, 0)</f>
        <v>0</v>
      </c>
      <c r="AA402">
        <f>IF(Source!BI414=4,I401,0)</f>
        <v>0</v>
      </c>
    </row>
    <row r="404" spans="1:27" ht="14.25" x14ac:dyDescent="0.2">
      <c r="A404" s="27">
        <v>51</v>
      </c>
      <c r="B404" s="27" t="str">
        <f>Source!F415</f>
        <v>1.21-5-691</v>
      </c>
      <c r="C404" s="58" t="s">
        <v>275</v>
      </c>
      <c r="D404" s="28" t="str">
        <f>Source!H415</f>
        <v>100 шт.</v>
      </c>
      <c r="E404" s="29">
        <f>Source!I415</f>
        <v>1.25</v>
      </c>
      <c r="F404" s="30">
        <f>Source!AL415</f>
        <v>596.91</v>
      </c>
      <c r="G404" s="31" t="str">
        <f>Source!DD415</f>
        <v/>
      </c>
      <c r="H404" s="29">
        <f>Source!AW415</f>
        <v>1</v>
      </c>
      <c r="I404" s="30">
        <f>ROUND((ROUND((Source!AC415*Source!AW415*Source!I415),2)),2)</f>
        <v>746.14</v>
      </c>
      <c r="J404" s="29">
        <f>IF(Source!BC415&lt;&gt; 0, Source!BC415, 1)</f>
        <v>2.87</v>
      </c>
      <c r="K404" s="30">
        <f>Source!P415</f>
        <v>2141.42</v>
      </c>
      <c r="Q404">
        <f>ROUND((Source!DN415/100)*ROUND((ROUND((Source!AF415*Source!AV415*Source!I415),2)),2), 2)</f>
        <v>0</v>
      </c>
      <c r="R404">
        <f>Source!X415</f>
        <v>0</v>
      </c>
      <c r="S404">
        <f>ROUND((Source!DO415/100)*ROUND((ROUND((Source!AF415*Source!AV415*Source!I415),2)),2), 2)</f>
        <v>0</v>
      </c>
      <c r="T404">
        <f>Source!Y415</f>
        <v>0</v>
      </c>
      <c r="U404">
        <f>ROUND((175/100)*ROUND((ROUND((Source!AE415*Source!AV415*Source!I415),2)),2), 2)</f>
        <v>0</v>
      </c>
      <c r="V404">
        <f>ROUND((160/100)*ROUND(ROUND((ROUND((Source!AE415*Source!AV415*Source!I415),2)*Source!BS415),2), 2), 2)</f>
        <v>0</v>
      </c>
    </row>
    <row r="405" spans="1:27" ht="15" x14ac:dyDescent="0.25">
      <c r="A405" s="32"/>
      <c r="B405" s="32"/>
      <c r="C405" s="59" t="s">
        <v>449</v>
      </c>
      <c r="D405" s="32"/>
      <c r="E405" s="32"/>
      <c r="F405" s="32"/>
      <c r="G405" s="32"/>
      <c r="H405" s="40">
        <f>I404</f>
        <v>746.14</v>
      </c>
      <c r="I405" s="40"/>
      <c r="J405" s="40">
        <f>K404</f>
        <v>2141.42</v>
      </c>
      <c r="K405" s="40"/>
      <c r="O405" s="26">
        <f>I404</f>
        <v>746.14</v>
      </c>
      <c r="P405" s="26">
        <f>K404</f>
        <v>2141.42</v>
      </c>
      <c r="X405">
        <f>IF(Source!BI415&lt;=1,I404-0, 0)</f>
        <v>0</v>
      </c>
      <c r="Y405">
        <f>IF(Source!BI415=2,I404-0, 0)</f>
        <v>746.14</v>
      </c>
      <c r="Z405">
        <f>IF(Source!BI415=3,I404-0, 0)</f>
        <v>0</v>
      </c>
      <c r="AA405">
        <f>IF(Source!BI415=4,I404,0)</f>
        <v>0</v>
      </c>
    </row>
    <row r="408" spans="1:27" ht="15" x14ac:dyDescent="0.25">
      <c r="A408" s="39" t="str">
        <f>CONCATENATE("Итого по разделу: ",IF(Source!G417&lt;&gt;"Новый раздел", Source!G417, ""))</f>
        <v>Итого по разделу: Материалы не учтенные ценником</v>
      </c>
      <c r="B408" s="39"/>
      <c r="C408" s="39"/>
      <c r="D408" s="39"/>
      <c r="E408" s="39"/>
      <c r="F408" s="39"/>
      <c r="G408" s="39"/>
      <c r="H408" s="37">
        <f>SUM(O346:O407)</f>
        <v>171133.47</v>
      </c>
      <c r="I408" s="38"/>
      <c r="J408" s="37">
        <f>SUM(P346:P407)</f>
        <v>663090.61</v>
      </c>
      <c r="K408" s="38"/>
    </row>
    <row r="409" spans="1:27" hidden="1" x14ac:dyDescent="0.2">
      <c r="A409" t="s">
        <v>462</v>
      </c>
      <c r="H409">
        <f>SUM(AC346:AC408)</f>
        <v>0</v>
      </c>
      <c r="J409">
        <f>SUM(AD346:AD408)</f>
        <v>0</v>
      </c>
    </row>
    <row r="410" spans="1:27" hidden="1" x14ac:dyDescent="0.2">
      <c r="A410" t="s">
        <v>463</v>
      </c>
      <c r="H410">
        <f>SUM(AE346:AE409)</f>
        <v>0</v>
      </c>
      <c r="J410">
        <f>SUM(AF346:AF409)</f>
        <v>0</v>
      </c>
    </row>
    <row r="412" spans="1:27" ht="16.5" x14ac:dyDescent="0.25">
      <c r="A412" s="41" t="str">
        <f>CONCATENATE("Раздел: ",IF(Source!G447&lt;&gt;"Новый раздел", Source!G447, ""))</f>
        <v>Раздел: Оборудование</v>
      </c>
      <c r="B412" s="41"/>
      <c r="C412" s="41"/>
      <c r="D412" s="41"/>
      <c r="E412" s="41"/>
      <c r="F412" s="41"/>
      <c r="G412" s="41"/>
      <c r="H412" s="41"/>
      <c r="I412" s="41"/>
      <c r="J412" s="41"/>
      <c r="K412" s="41"/>
    </row>
    <row r="413" spans="1:27" ht="14.25" x14ac:dyDescent="0.2">
      <c r="A413" s="27">
        <v>52</v>
      </c>
      <c r="B413" s="27" t="str">
        <f>Source!F451</f>
        <v>Цена поставцика</v>
      </c>
      <c r="C413" s="58" t="s">
        <v>281</v>
      </c>
      <c r="D413" s="28" t="str">
        <f>Source!H451</f>
        <v>ШТ</v>
      </c>
      <c r="E413" s="29">
        <f>Source!I451</f>
        <v>2</v>
      </c>
      <c r="F413" s="30">
        <f>Source!AL451</f>
        <v>27462.5</v>
      </c>
      <c r="G413" s="31" t="str">
        <f>Source!DD451</f>
        <v/>
      </c>
      <c r="H413" s="29">
        <f>Source!AW451</f>
        <v>1</v>
      </c>
      <c r="I413" s="30">
        <f>ROUND((ROUND((Source!AC451*Source!AW451*Source!I451),2)),2)</f>
        <v>54925</v>
      </c>
      <c r="J413" s="29">
        <f>IF(Source!BC451&lt;&gt; 0, Source!BC451, 1)</f>
        <v>1</v>
      </c>
      <c r="K413" s="30">
        <f>Source!P451</f>
        <v>54925</v>
      </c>
      <c r="Q413">
        <f>ROUND((Source!DN451/100)*ROUND((ROUND((Source!AF451*Source!AV451*Source!I451),2)),2), 2)</f>
        <v>0</v>
      </c>
      <c r="R413">
        <f>Source!X451</f>
        <v>0</v>
      </c>
      <c r="S413">
        <f>ROUND((Source!DO451/100)*ROUND((ROUND((Source!AF451*Source!AV451*Source!I451),2)),2), 2)</f>
        <v>0</v>
      </c>
      <c r="T413">
        <f>Source!Y451</f>
        <v>0</v>
      </c>
      <c r="U413">
        <f>ROUND((175/100)*ROUND((ROUND((Source!AE451*Source!AV451*Source!I451),2)),2), 2)</f>
        <v>0</v>
      </c>
      <c r="V413">
        <f>ROUND((160/100)*ROUND(ROUND((ROUND((Source!AE451*Source!AV451*Source!I451),2)*Source!BS451),2), 2), 2)</f>
        <v>0</v>
      </c>
    </row>
    <row r="414" spans="1:27" ht="15" x14ac:dyDescent="0.25">
      <c r="A414" s="32"/>
      <c r="B414" s="32"/>
      <c r="C414" s="59" t="s">
        <v>449</v>
      </c>
      <c r="D414" s="32"/>
      <c r="E414" s="32"/>
      <c r="F414" s="32"/>
      <c r="G414" s="32"/>
      <c r="H414" s="40">
        <f>I413</f>
        <v>54925</v>
      </c>
      <c r="I414" s="40"/>
      <c r="J414" s="40">
        <f>K413</f>
        <v>54925</v>
      </c>
      <c r="K414" s="40"/>
      <c r="O414" s="26">
        <f>I413</f>
        <v>54925</v>
      </c>
      <c r="P414" s="26">
        <f>K413</f>
        <v>54925</v>
      </c>
      <c r="X414">
        <f>IF(Source!BI451&lt;=1,I413-0, 0)</f>
        <v>54925</v>
      </c>
      <c r="Y414">
        <f>IF(Source!BI451=2,I413-0, 0)</f>
        <v>0</v>
      </c>
      <c r="Z414">
        <f>IF(Source!BI451=3,I413-0, 0)</f>
        <v>0</v>
      </c>
      <c r="AA414">
        <f>IF(Source!BI451=4,I413,0)</f>
        <v>0</v>
      </c>
    </row>
    <row r="416" spans="1:27" ht="14.25" x14ac:dyDescent="0.2">
      <c r="A416" s="27">
        <v>53</v>
      </c>
      <c r="B416" s="27" t="str">
        <f>Source!F452</f>
        <v>Цена поставцика</v>
      </c>
      <c r="C416" s="58" t="s">
        <v>285</v>
      </c>
      <c r="D416" s="28" t="str">
        <f>Source!H452</f>
        <v>ШТ</v>
      </c>
      <c r="E416" s="29">
        <f>Source!I452</f>
        <v>22</v>
      </c>
      <c r="F416" s="30">
        <f>Source!AL452</f>
        <v>5232.75</v>
      </c>
      <c r="G416" s="31" t="str">
        <f>Source!DD452</f>
        <v/>
      </c>
      <c r="H416" s="29">
        <f>Source!AW452</f>
        <v>1</v>
      </c>
      <c r="I416" s="30">
        <f>ROUND((ROUND((Source!AC452*Source!AW452*Source!I452),2)),2)</f>
        <v>115120.5</v>
      </c>
      <c r="J416" s="29">
        <f>IF(Source!BC452&lt;&gt; 0, Source!BC452, 1)</f>
        <v>1</v>
      </c>
      <c r="K416" s="30">
        <f>Source!P452</f>
        <v>115120.5</v>
      </c>
      <c r="Q416">
        <f>ROUND((Source!DN452/100)*ROUND((ROUND((Source!AF452*Source!AV452*Source!I452),2)),2), 2)</f>
        <v>0</v>
      </c>
      <c r="R416">
        <f>Source!X452</f>
        <v>0</v>
      </c>
      <c r="S416">
        <f>ROUND((Source!DO452/100)*ROUND((ROUND((Source!AF452*Source!AV452*Source!I452),2)),2), 2)</f>
        <v>0</v>
      </c>
      <c r="T416">
        <f>Source!Y452</f>
        <v>0</v>
      </c>
      <c r="U416">
        <f>ROUND((175/100)*ROUND((ROUND((Source!AE452*Source!AV452*Source!I452),2)),2), 2)</f>
        <v>0</v>
      </c>
      <c r="V416">
        <f>ROUND((160/100)*ROUND(ROUND((ROUND((Source!AE452*Source!AV452*Source!I452),2)*Source!BS452),2), 2), 2)</f>
        <v>0</v>
      </c>
    </row>
    <row r="417" spans="1:28" ht="15" x14ac:dyDescent="0.25">
      <c r="A417" s="32"/>
      <c r="B417" s="32"/>
      <c r="C417" s="59" t="s">
        <v>449</v>
      </c>
      <c r="D417" s="32"/>
      <c r="E417" s="32"/>
      <c r="F417" s="32"/>
      <c r="G417" s="32"/>
      <c r="H417" s="40">
        <f>I416</f>
        <v>115120.5</v>
      </c>
      <c r="I417" s="40"/>
      <c r="J417" s="40">
        <f>K416</f>
        <v>115120.5</v>
      </c>
      <c r="K417" s="40"/>
      <c r="O417" s="26">
        <f>I416</f>
        <v>115120.5</v>
      </c>
      <c r="P417" s="26">
        <f>K416</f>
        <v>115120.5</v>
      </c>
      <c r="X417">
        <f>IF(Source!BI452&lt;=1,I416-0, 0)</f>
        <v>115120.5</v>
      </c>
      <c r="Y417">
        <f>IF(Source!BI452=2,I416-0, 0)</f>
        <v>0</v>
      </c>
      <c r="Z417">
        <f>IF(Source!BI452=3,I416-0, 0)</f>
        <v>0</v>
      </c>
      <c r="AA417">
        <f>IF(Source!BI452=4,I416,0)</f>
        <v>0</v>
      </c>
    </row>
    <row r="420" spans="1:28" ht="15" x14ac:dyDescent="0.25">
      <c r="A420" s="39" t="str">
        <f>CONCATENATE("Итого по разделу: ",IF(Source!G454&lt;&gt;"Новый раздел", Source!G454, ""))</f>
        <v>Итого по разделу: Оборудование</v>
      </c>
      <c r="B420" s="39"/>
      <c r="C420" s="39"/>
      <c r="D420" s="39"/>
      <c r="E420" s="39"/>
      <c r="F420" s="39"/>
      <c r="G420" s="39"/>
      <c r="H420" s="37">
        <f>SUM(O412:O419)</f>
        <v>170045.5</v>
      </c>
      <c r="I420" s="38"/>
      <c r="J420" s="37">
        <f>SUM(P412:P419)</f>
        <v>170045.5</v>
      </c>
      <c r="K420" s="38"/>
    </row>
    <row r="421" spans="1:28" hidden="1" x14ac:dyDescent="0.2">
      <c r="A421" t="s">
        <v>462</v>
      </c>
      <c r="H421">
        <f>SUM(AC412:AC420)</f>
        <v>0</v>
      </c>
      <c r="J421">
        <f>SUM(AD412:AD420)</f>
        <v>0</v>
      </c>
    </row>
    <row r="422" spans="1:28" hidden="1" x14ac:dyDescent="0.2">
      <c r="A422" t="s">
        <v>463</v>
      </c>
      <c r="H422">
        <f>SUM(AE412:AE421)</f>
        <v>0</v>
      </c>
      <c r="J422">
        <f>SUM(AF412:AF421)</f>
        <v>0</v>
      </c>
    </row>
    <row r="424" spans="1:28" ht="16.5" x14ac:dyDescent="0.25">
      <c r="A424" s="41" t="str">
        <f>CONCATENATE("Раздел: ",IF(Source!G484&lt;&gt;"Новый раздел", Source!G484, ""))</f>
        <v>Раздел: Пусконаладочные работы</v>
      </c>
      <c r="B424" s="41"/>
      <c r="C424" s="41"/>
      <c r="D424" s="41"/>
      <c r="E424" s="41"/>
      <c r="F424" s="41"/>
      <c r="G424" s="41"/>
      <c r="H424" s="41"/>
      <c r="I424" s="41"/>
      <c r="J424" s="41"/>
      <c r="K424" s="41"/>
    </row>
    <row r="425" spans="1:28" ht="42.75" x14ac:dyDescent="0.2">
      <c r="A425" s="21">
        <v>54</v>
      </c>
      <c r="B425" s="21" t="str">
        <f>Source!F488</f>
        <v>5.1-158-2</v>
      </c>
      <c r="C425" s="57" t="s">
        <v>289</v>
      </c>
      <c r="D425" s="22" t="str">
        <f>Source!H488</f>
        <v>фазировка</v>
      </c>
      <c r="E425" s="20">
        <f>Source!I488</f>
        <v>6</v>
      </c>
      <c r="F425" s="24"/>
      <c r="G425" s="23"/>
      <c r="H425" s="20"/>
      <c r="I425" s="24"/>
      <c r="J425" s="20"/>
      <c r="K425" s="24"/>
      <c r="Q425">
        <f>ROUND((Source!DN488/100)*ROUND((ROUND((Source!AF488*Source!AV488*Source!I488),2)),2), 2)</f>
        <v>128.21</v>
      </c>
      <c r="R425">
        <f>Source!X488</f>
        <v>3430.6</v>
      </c>
      <c r="S425">
        <f>ROUND((Source!DO488/100)*ROUND((ROUND((Source!AF488*Source!AV488*Source!I488),2)),2), 2)</f>
        <v>119.66</v>
      </c>
      <c r="T425">
        <f>Source!Y488</f>
        <v>2009.35</v>
      </c>
      <c r="U425">
        <f>ROUND((175/100)*ROUND((ROUND((Source!AE488*Source!AV488*Source!I488),2)),2), 2)</f>
        <v>0</v>
      </c>
      <c r="V425">
        <f>ROUND((160/100)*ROUND(ROUND((ROUND((Source!AE488*Source!AV488*Source!I488),2)*Source!BS488),2), 2), 2)</f>
        <v>0</v>
      </c>
    </row>
    <row r="426" spans="1:28" ht="14.25" x14ac:dyDescent="0.2">
      <c r="A426" s="21"/>
      <c r="B426" s="21"/>
      <c r="C426" s="57" t="s">
        <v>440</v>
      </c>
      <c r="D426" s="22"/>
      <c r="E426" s="20"/>
      <c r="F426" s="24">
        <f>Source!AO488</f>
        <v>28.49</v>
      </c>
      <c r="G426" s="23" t="str">
        <f>Source!DG488</f>
        <v/>
      </c>
      <c r="H426" s="20">
        <f>Source!AV488</f>
        <v>1</v>
      </c>
      <c r="I426" s="24">
        <f>ROUND((ROUND((Source!AF488*Source!AV488*Source!I488),2)),2)</f>
        <v>170.94</v>
      </c>
      <c r="J426" s="20">
        <f>IF(Source!BA488&lt;&gt; 0, Source!BA488, 1)</f>
        <v>28.67</v>
      </c>
      <c r="K426" s="24">
        <f>Source!S488</f>
        <v>4900.8500000000004</v>
      </c>
      <c r="W426">
        <f>I426</f>
        <v>170.94</v>
      </c>
    </row>
    <row r="427" spans="1:28" ht="14.25" x14ac:dyDescent="0.2">
      <c r="A427" s="21"/>
      <c r="B427" s="21"/>
      <c r="C427" s="57" t="s">
        <v>443</v>
      </c>
      <c r="D427" s="22" t="s">
        <v>444</v>
      </c>
      <c r="E427" s="20">
        <f>Source!DN488</f>
        <v>75</v>
      </c>
      <c r="F427" s="24"/>
      <c r="G427" s="23"/>
      <c r="H427" s="20"/>
      <c r="I427" s="24">
        <f>SUM(Q425:Q426)</f>
        <v>128.21</v>
      </c>
      <c r="J427" s="20">
        <f>Source!BZ488</f>
        <v>70</v>
      </c>
      <c r="K427" s="24">
        <f>SUM(R425:R426)</f>
        <v>3430.6</v>
      </c>
    </row>
    <row r="428" spans="1:28" ht="14.25" x14ac:dyDescent="0.2">
      <c r="A428" s="21"/>
      <c r="B428" s="21"/>
      <c r="C428" s="57" t="s">
        <v>445</v>
      </c>
      <c r="D428" s="22" t="s">
        <v>444</v>
      </c>
      <c r="E428" s="20">
        <f>Source!DO488</f>
        <v>70</v>
      </c>
      <c r="F428" s="24"/>
      <c r="G428" s="23"/>
      <c r="H428" s="20"/>
      <c r="I428" s="24">
        <f>SUM(S425:S427)</f>
        <v>119.66</v>
      </c>
      <c r="J428" s="20">
        <f>Source!CA488</f>
        <v>41</v>
      </c>
      <c r="K428" s="24">
        <f>SUM(T425:T427)</f>
        <v>2009.35</v>
      </c>
    </row>
    <row r="429" spans="1:28" ht="14.25" x14ac:dyDescent="0.2">
      <c r="A429" s="27"/>
      <c r="B429" s="27"/>
      <c r="C429" s="58" t="s">
        <v>447</v>
      </c>
      <c r="D429" s="28" t="s">
        <v>448</v>
      </c>
      <c r="E429" s="29">
        <f>Source!AQ488</f>
        <v>1.8</v>
      </c>
      <c r="F429" s="30"/>
      <c r="G429" s="31" t="str">
        <f>Source!DI488</f>
        <v/>
      </c>
      <c r="H429" s="29">
        <f>Source!AV488</f>
        <v>1</v>
      </c>
      <c r="I429" s="30">
        <f>Source!U488</f>
        <v>10.8</v>
      </c>
      <c r="J429" s="29"/>
      <c r="K429" s="30"/>
      <c r="AB429" s="26">
        <f>I429</f>
        <v>10.8</v>
      </c>
    </row>
    <row r="430" spans="1:28" ht="15" x14ac:dyDescent="0.25">
      <c r="A430" s="32"/>
      <c r="B430" s="32"/>
      <c r="C430" s="59" t="s">
        <v>449</v>
      </c>
      <c r="D430" s="32"/>
      <c r="E430" s="32"/>
      <c r="F430" s="32"/>
      <c r="G430" s="32"/>
      <c r="H430" s="40">
        <f>I426+I427+I428</f>
        <v>418.80999999999995</v>
      </c>
      <c r="I430" s="40"/>
      <c r="J430" s="40">
        <f>K426+K427+K428</f>
        <v>10340.800000000001</v>
      </c>
      <c r="K430" s="40"/>
      <c r="O430" s="26">
        <f>I426+I427+I428</f>
        <v>418.80999999999995</v>
      </c>
      <c r="P430" s="26">
        <f>K426+K427+K428</f>
        <v>10340.800000000001</v>
      </c>
      <c r="X430">
        <f>IF(Source!BI488&lt;=1,I426+I427+I428-0, 0)</f>
        <v>0</v>
      </c>
      <c r="Y430">
        <f>IF(Source!BI488=2,I426+I427+I428-0, 0)</f>
        <v>0</v>
      </c>
      <c r="Z430">
        <f>IF(Source!BI488=3,I426+I427+I428-0, 0)</f>
        <v>0</v>
      </c>
      <c r="AA430">
        <f>IF(Source!BI488=4,I426+I427+I428,0)</f>
        <v>418.80999999999995</v>
      </c>
    </row>
    <row r="432" spans="1:28" ht="28.5" x14ac:dyDescent="0.2">
      <c r="A432" s="21">
        <v>55</v>
      </c>
      <c r="B432" s="21" t="str">
        <f>Source!F489</f>
        <v>5.1-23-1</v>
      </c>
      <c r="C432" s="57" t="s">
        <v>296</v>
      </c>
      <c r="D432" s="22" t="str">
        <f>Source!H489</f>
        <v>1  ШТ.</v>
      </c>
      <c r="E432" s="20">
        <f>Source!I489</f>
        <v>2</v>
      </c>
      <c r="F432" s="24"/>
      <c r="G432" s="23"/>
      <c r="H432" s="20"/>
      <c r="I432" s="24"/>
      <c r="J432" s="20"/>
      <c r="K432" s="24"/>
      <c r="Q432">
        <f>ROUND((Source!DN489/100)*ROUND((ROUND((Source!AF489*Source!AV489*Source!I489),2)),2), 2)</f>
        <v>129.91999999999999</v>
      </c>
      <c r="R432">
        <f>Source!X489</f>
        <v>3476.35</v>
      </c>
      <c r="S432">
        <f>ROUND((Source!DO489/100)*ROUND((ROUND((Source!AF489*Source!AV489*Source!I489),2)),2), 2)</f>
        <v>121.25</v>
      </c>
      <c r="T432">
        <f>Source!Y489</f>
        <v>2036.15</v>
      </c>
      <c r="U432">
        <f>ROUND((175/100)*ROUND((ROUND((Source!AE489*Source!AV489*Source!I489),2)),2), 2)</f>
        <v>0</v>
      </c>
      <c r="V432">
        <f>ROUND((160/100)*ROUND(ROUND((ROUND((Source!AE489*Source!AV489*Source!I489),2)*Source!BS489),2), 2), 2)</f>
        <v>0</v>
      </c>
    </row>
    <row r="433" spans="1:28" ht="14.25" x14ac:dyDescent="0.2">
      <c r="A433" s="21"/>
      <c r="B433" s="21"/>
      <c r="C433" s="57" t="s">
        <v>440</v>
      </c>
      <c r="D433" s="22"/>
      <c r="E433" s="20"/>
      <c r="F433" s="24">
        <f>Source!AO489</f>
        <v>86.61</v>
      </c>
      <c r="G433" s="23" t="str">
        <f>Source!DG489</f>
        <v/>
      </c>
      <c r="H433" s="20">
        <f>Source!AV489</f>
        <v>1</v>
      </c>
      <c r="I433" s="24">
        <f>ROUND((ROUND((Source!AF489*Source!AV489*Source!I489),2)),2)</f>
        <v>173.22</v>
      </c>
      <c r="J433" s="20">
        <f>IF(Source!BA489&lt;&gt; 0, Source!BA489, 1)</f>
        <v>28.67</v>
      </c>
      <c r="K433" s="24">
        <f>Source!S489</f>
        <v>4966.22</v>
      </c>
      <c r="W433">
        <f>I433</f>
        <v>173.22</v>
      </c>
    </row>
    <row r="434" spans="1:28" ht="14.25" x14ac:dyDescent="0.2">
      <c r="A434" s="21"/>
      <c r="B434" s="21"/>
      <c r="C434" s="57" t="s">
        <v>443</v>
      </c>
      <c r="D434" s="22" t="s">
        <v>444</v>
      </c>
      <c r="E434" s="20">
        <f>Source!DN489</f>
        <v>75</v>
      </c>
      <c r="F434" s="24"/>
      <c r="G434" s="23"/>
      <c r="H434" s="20"/>
      <c r="I434" s="24">
        <f>SUM(Q432:Q433)</f>
        <v>129.91999999999999</v>
      </c>
      <c r="J434" s="20">
        <f>Source!BZ489</f>
        <v>70</v>
      </c>
      <c r="K434" s="24">
        <f>SUM(R432:R433)</f>
        <v>3476.35</v>
      </c>
    </row>
    <row r="435" spans="1:28" ht="14.25" x14ac:dyDescent="0.2">
      <c r="A435" s="21"/>
      <c r="B435" s="21"/>
      <c r="C435" s="57" t="s">
        <v>445</v>
      </c>
      <c r="D435" s="22" t="s">
        <v>444</v>
      </c>
      <c r="E435" s="20">
        <f>Source!DO489</f>
        <v>70</v>
      </c>
      <c r="F435" s="24"/>
      <c r="G435" s="23"/>
      <c r="H435" s="20"/>
      <c r="I435" s="24">
        <f>SUM(S432:S434)</f>
        <v>121.25</v>
      </c>
      <c r="J435" s="20">
        <f>Source!CA489</f>
        <v>41</v>
      </c>
      <c r="K435" s="24">
        <f>SUM(T432:T434)</f>
        <v>2036.15</v>
      </c>
    </row>
    <row r="436" spans="1:28" ht="14.25" x14ac:dyDescent="0.2">
      <c r="A436" s="27"/>
      <c r="B436" s="27"/>
      <c r="C436" s="58" t="s">
        <v>447</v>
      </c>
      <c r="D436" s="28" t="s">
        <v>448</v>
      </c>
      <c r="E436" s="29">
        <f>Source!AQ489</f>
        <v>5.4</v>
      </c>
      <c r="F436" s="30"/>
      <c r="G436" s="31" t="str">
        <f>Source!DI489</f>
        <v/>
      </c>
      <c r="H436" s="29">
        <f>Source!AV489</f>
        <v>1</v>
      </c>
      <c r="I436" s="30">
        <f>Source!U489</f>
        <v>10.8</v>
      </c>
      <c r="J436" s="29"/>
      <c r="K436" s="30"/>
      <c r="AB436" s="26">
        <f>I436</f>
        <v>10.8</v>
      </c>
    </row>
    <row r="437" spans="1:28" ht="15" x14ac:dyDescent="0.25">
      <c r="A437" s="32"/>
      <c r="B437" s="32"/>
      <c r="C437" s="59" t="s">
        <v>449</v>
      </c>
      <c r="D437" s="32"/>
      <c r="E437" s="32"/>
      <c r="F437" s="32"/>
      <c r="G437" s="32"/>
      <c r="H437" s="40">
        <f>I433+I434+I435</f>
        <v>424.39</v>
      </c>
      <c r="I437" s="40"/>
      <c r="J437" s="40">
        <f>K433+K434+K435</f>
        <v>10478.719999999999</v>
      </c>
      <c r="K437" s="40"/>
      <c r="O437" s="26">
        <f>I433+I434+I435</f>
        <v>424.39</v>
      </c>
      <c r="P437" s="26">
        <f>K433+K434+K435</f>
        <v>10478.719999999999</v>
      </c>
      <c r="X437">
        <f>IF(Source!BI489&lt;=1,I433+I434+I435-0, 0)</f>
        <v>0</v>
      </c>
      <c r="Y437">
        <f>IF(Source!BI489=2,I433+I434+I435-0, 0)</f>
        <v>0</v>
      </c>
      <c r="Z437">
        <f>IF(Source!BI489=3,I433+I434+I435-0, 0)</f>
        <v>0</v>
      </c>
      <c r="AA437">
        <f>IF(Source!BI489=4,I433+I434+I435,0)</f>
        <v>424.39</v>
      </c>
    </row>
    <row r="439" spans="1:28" ht="42.75" x14ac:dyDescent="0.2">
      <c r="A439" s="21">
        <v>56</v>
      </c>
      <c r="B439" s="21" t="str">
        <f>Source!F490</f>
        <v>5.1-161-1</v>
      </c>
      <c r="C439" s="57" t="s">
        <v>300</v>
      </c>
      <c r="D439" s="22" t="str">
        <f>Source!H490</f>
        <v>измерение</v>
      </c>
      <c r="E439" s="20">
        <f>Source!I490</f>
        <v>22</v>
      </c>
      <c r="F439" s="24"/>
      <c r="G439" s="23"/>
      <c r="H439" s="20"/>
      <c r="I439" s="24"/>
      <c r="J439" s="20"/>
      <c r="K439" s="24"/>
      <c r="Q439">
        <f>ROUND((Source!DN490/100)*ROUND((ROUND((Source!AF490*Source!AV490*Source!I490),2)),2), 2)</f>
        <v>470.09</v>
      </c>
      <c r="R439">
        <f>Source!X490</f>
        <v>12578.85</v>
      </c>
      <c r="S439">
        <f>ROUND((Source!DO490/100)*ROUND((ROUND((Source!AF490*Source!AV490*Source!I490),2)),2), 2)</f>
        <v>438.75</v>
      </c>
      <c r="T439">
        <f>Source!Y490</f>
        <v>7367.61</v>
      </c>
      <c r="U439">
        <f>ROUND((175/100)*ROUND((ROUND((Source!AE490*Source!AV490*Source!I490),2)),2), 2)</f>
        <v>0</v>
      </c>
      <c r="V439">
        <f>ROUND((160/100)*ROUND(ROUND((ROUND((Source!AE490*Source!AV490*Source!I490),2)*Source!BS490),2), 2), 2)</f>
        <v>0</v>
      </c>
    </row>
    <row r="440" spans="1:28" ht="14.25" x14ac:dyDescent="0.2">
      <c r="A440" s="21"/>
      <c r="B440" s="21"/>
      <c r="C440" s="57" t="s">
        <v>440</v>
      </c>
      <c r="D440" s="22"/>
      <c r="E440" s="20"/>
      <c r="F440" s="24">
        <f>Source!AO490</f>
        <v>28.49</v>
      </c>
      <c r="G440" s="23" t="str">
        <f>Source!DG490</f>
        <v/>
      </c>
      <c r="H440" s="20">
        <f>Source!AV490</f>
        <v>1</v>
      </c>
      <c r="I440" s="24">
        <f>ROUND((ROUND((Source!AF490*Source!AV490*Source!I490),2)),2)</f>
        <v>626.78</v>
      </c>
      <c r="J440" s="20">
        <f>IF(Source!BA490&lt;&gt; 0, Source!BA490, 1)</f>
        <v>28.67</v>
      </c>
      <c r="K440" s="24">
        <f>Source!S490</f>
        <v>17969.78</v>
      </c>
      <c r="W440">
        <f>I440</f>
        <v>626.78</v>
      </c>
    </row>
    <row r="441" spans="1:28" ht="14.25" x14ac:dyDescent="0.2">
      <c r="A441" s="21"/>
      <c r="B441" s="21"/>
      <c r="C441" s="57" t="s">
        <v>443</v>
      </c>
      <c r="D441" s="22" t="s">
        <v>444</v>
      </c>
      <c r="E441" s="20">
        <f>Source!DN490</f>
        <v>75</v>
      </c>
      <c r="F441" s="24"/>
      <c r="G441" s="23"/>
      <c r="H441" s="20"/>
      <c r="I441" s="24">
        <f>SUM(Q439:Q440)</f>
        <v>470.09</v>
      </c>
      <c r="J441" s="20">
        <f>Source!BZ490</f>
        <v>70</v>
      </c>
      <c r="K441" s="24">
        <f>SUM(R439:R440)</f>
        <v>12578.85</v>
      </c>
    </row>
    <row r="442" spans="1:28" ht="14.25" x14ac:dyDescent="0.2">
      <c r="A442" s="21"/>
      <c r="B442" s="21"/>
      <c r="C442" s="57" t="s">
        <v>445</v>
      </c>
      <c r="D442" s="22" t="s">
        <v>444</v>
      </c>
      <c r="E442" s="20">
        <f>Source!DO490</f>
        <v>70</v>
      </c>
      <c r="F442" s="24"/>
      <c r="G442" s="23"/>
      <c r="H442" s="20"/>
      <c r="I442" s="24">
        <f>SUM(S439:S441)</f>
        <v>438.75</v>
      </c>
      <c r="J442" s="20">
        <f>Source!CA490</f>
        <v>41</v>
      </c>
      <c r="K442" s="24">
        <f>SUM(T439:T441)</f>
        <v>7367.61</v>
      </c>
    </row>
    <row r="443" spans="1:28" ht="14.25" x14ac:dyDescent="0.2">
      <c r="A443" s="27"/>
      <c r="B443" s="27"/>
      <c r="C443" s="58" t="s">
        <v>447</v>
      </c>
      <c r="D443" s="28" t="s">
        <v>448</v>
      </c>
      <c r="E443" s="29">
        <f>Source!AQ490</f>
        <v>1.8</v>
      </c>
      <c r="F443" s="30"/>
      <c r="G443" s="31" t="str">
        <f>Source!DI490</f>
        <v/>
      </c>
      <c r="H443" s="29">
        <f>Source!AV490</f>
        <v>1</v>
      </c>
      <c r="I443" s="30">
        <f>Source!U490</f>
        <v>39.6</v>
      </c>
      <c r="J443" s="29"/>
      <c r="K443" s="30"/>
      <c r="AB443" s="26">
        <f>I443</f>
        <v>39.6</v>
      </c>
    </row>
    <row r="444" spans="1:28" ht="15" x14ac:dyDescent="0.25">
      <c r="A444" s="32"/>
      <c r="B444" s="32"/>
      <c r="C444" s="59" t="s">
        <v>449</v>
      </c>
      <c r="D444" s="32"/>
      <c r="E444" s="32"/>
      <c r="F444" s="32"/>
      <c r="G444" s="32"/>
      <c r="H444" s="40">
        <f>I440+I441+I442</f>
        <v>1535.62</v>
      </c>
      <c r="I444" s="40"/>
      <c r="J444" s="40">
        <f>K440+K441+K442</f>
        <v>37916.239999999998</v>
      </c>
      <c r="K444" s="40"/>
      <c r="O444" s="26">
        <f>I440+I441+I442</f>
        <v>1535.62</v>
      </c>
      <c r="P444" s="26">
        <f>K440+K441+K442</f>
        <v>37916.239999999998</v>
      </c>
      <c r="X444">
        <f>IF(Source!BI490&lt;=1,I440+I441+I442-0, 0)</f>
        <v>0</v>
      </c>
      <c r="Y444">
        <f>IF(Source!BI490=2,I440+I441+I442-0, 0)</f>
        <v>0</v>
      </c>
      <c r="Z444">
        <f>IF(Source!BI490=3,I440+I441+I442-0, 0)</f>
        <v>0</v>
      </c>
      <c r="AA444">
        <f>IF(Source!BI490=4,I440+I441+I442,0)</f>
        <v>1535.62</v>
      </c>
    </row>
    <row r="446" spans="1:28" ht="28.5" x14ac:dyDescent="0.2">
      <c r="A446" s="21">
        <v>57</v>
      </c>
      <c r="B446" s="21" t="str">
        <f>Source!F491</f>
        <v>5.1-173-3</v>
      </c>
      <c r="C446" s="57" t="s">
        <v>305</v>
      </c>
      <c r="D446" s="22" t="str">
        <f>Source!H491</f>
        <v>испытание</v>
      </c>
      <c r="E446" s="20">
        <f>Source!I491</f>
        <v>97</v>
      </c>
      <c r="F446" s="24"/>
      <c r="G446" s="23"/>
      <c r="H446" s="20"/>
      <c r="I446" s="24"/>
      <c r="J446" s="20"/>
      <c r="K446" s="24"/>
      <c r="Q446">
        <f>ROUND((Source!DN491/100)*ROUND((ROUND((Source!AF491*Source!AV491*Source!I491),2)),2), 2)</f>
        <v>3176.27</v>
      </c>
      <c r="R446">
        <f>Source!X491</f>
        <v>84992.61</v>
      </c>
      <c r="S446">
        <f>ROUND((Source!DO491/100)*ROUND((ROUND((Source!AF491*Source!AV491*Source!I491),2)),2), 2)</f>
        <v>2964.51</v>
      </c>
      <c r="T446">
        <f>Source!Y491</f>
        <v>49781.39</v>
      </c>
      <c r="U446">
        <f>ROUND((175/100)*ROUND((ROUND((Source!AE491*Source!AV491*Source!I491),2)),2), 2)</f>
        <v>0</v>
      </c>
      <c r="V446">
        <f>ROUND((160/100)*ROUND(ROUND((ROUND((Source!AE491*Source!AV491*Source!I491),2)*Source!BS491),2), 2), 2)</f>
        <v>0</v>
      </c>
    </row>
    <row r="447" spans="1:28" ht="14.25" x14ac:dyDescent="0.2">
      <c r="A447" s="21"/>
      <c r="B447" s="21"/>
      <c r="C447" s="57" t="s">
        <v>440</v>
      </c>
      <c r="D447" s="22"/>
      <c r="E447" s="20"/>
      <c r="F447" s="24">
        <f>Source!AO491</f>
        <v>43.66</v>
      </c>
      <c r="G447" s="23" t="str">
        <f>Source!DG491</f>
        <v/>
      </c>
      <c r="H447" s="20">
        <f>Source!AV491</f>
        <v>1</v>
      </c>
      <c r="I447" s="24">
        <f>ROUND((ROUND((Source!AF491*Source!AV491*Source!I491),2)),2)</f>
        <v>4235.0200000000004</v>
      </c>
      <c r="J447" s="20">
        <f>IF(Source!BA491&lt;&gt; 0, Source!BA491, 1)</f>
        <v>28.67</v>
      </c>
      <c r="K447" s="24">
        <f>Source!S491</f>
        <v>121418.02</v>
      </c>
      <c r="W447">
        <f>I447</f>
        <v>4235.0200000000004</v>
      </c>
    </row>
    <row r="448" spans="1:28" ht="14.25" x14ac:dyDescent="0.2">
      <c r="A448" s="21"/>
      <c r="B448" s="21"/>
      <c r="C448" s="57" t="s">
        <v>443</v>
      </c>
      <c r="D448" s="22" t="s">
        <v>444</v>
      </c>
      <c r="E448" s="20">
        <f>Source!DN491</f>
        <v>75</v>
      </c>
      <c r="F448" s="24"/>
      <c r="G448" s="23"/>
      <c r="H448" s="20"/>
      <c r="I448" s="24">
        <f>SUM(Q446:Q447)</f>
        <v>3176.27</v>
      </c>
      <c r="J448" s="20">
        <f>Source!BZ491</f>
        <v>70</v>
      </c>
      <c r="K448" s="24">
        <f>SUM(R446:R447)</f>
        <v>84992.61</v>
      </c>
    </row>
    <row r="449" spans="1:28" ht="14.25" x14ac:dyDescent="0.2">
      <c r="A449" s="21"/>
      <c r="B449" s="21"/>
      <c r="C449" s="57" t="s">
        <v>445</v>
      </c>
      <c r="D449" s="22" t="s">
        <v>444</v>
      </c>
      <c r="E449" s="20">
        <f>Source!DO491</f>
        <v>70</v>
      </c>
      <c r="F449" s="24"/>
      <c r="G449" s="23"/>
      <c r="H449" s="20"/>
      <c r="I449" s="24">
        <f>SUM(S446:S448)</f>
        <v>2964.51</v>
      </c>
      <c r="J449" s="20">
        <f>Source!CA491</f>
        <v>41</v>
      </c>
      <c r="K449" s="24">
        <f>SUM(T446:T448)</f>
        <v>49781.39</v>
      </c>
    </row>
    <row r="450" spans="1:28" ht="14.25" x14ac:dyDescent="0.2">
      <c r="A450" s="27"/>
      <c r="B450" s="27"/>
      <c r="C450" s="58" t="s">
        <v>447</v>
      </c>
      <c r="D450" s="28" t="s">
        <v>448</v>
      </c>
      <c r="E450" s="29">
        <f>Source!AQ491</f>
        <v>2.7</v>
      </c>
      <c r="F450" s="30"/>
      <c r="G450" s="31" t="str">
        <f>Source!DI491</f>
        <v/>
      </c>
      <c r="H450" s="29">
        <f>Source!AV491</f>
        <v>1</v>
      </c>
      <c r="I450" s="30">
        <f>Source!U491</f>
        <v>261.90000000000003</v>
      </c>
      <c r="J450" s="29"/>
      <c r="K450" s="30"/>
      <c r="AB450" s="26">
        <f>I450</f>
        <v>261.90000000000003</v>
      </c>
    </row>
    <row r="451" spans="1:28" ht="15" x14ac:dyDescent="0.25">
      <c r="A451" s="32"/>
      <c r="B451" s="32"/>
      <c r="C451" s="59" t="s">
        <v>449</v>
      </c>
      <c r="D451" s="32"/>
      <c r="E451" s="32"/>
      <c r="F451" s="32"/>
      <c r="G451" s="32"/>
      <c r="H451" s="40">
        <f>I447+I448+I449</f>
        <v>10375.800000000001</v>
      </c>
      <c r="I451" s="40"/>
      <c r="J451" s="40">
        <f>K447+K448+K449</f>
        <v>256192.02000000002</v>
      </c>
      <c r="K451" s="40"/>
      <c r="O451" s="26">
        <f>I447+I448+I449</f>
        <v>10375.800000000001</v>
      </c>
      <c r="P451" s="26">
        <f>K447+K448+K449</f>
        <v>256192.02000000002</v>
      </c>
      <c r="X451">
        <f>IF(Source!BI491&lt;=1,I447+I448+I449-0, 0)</f>
        <v>0</v>
      </c>
      <c r="Y451">
        <f>IF(Source!BI491=2,I447+I448+I449-0, 0)</f>
        <v>0</v>
      </c>
      <c r="Z451">
        <f>IF(Source!BI491=3,I447+I448+I449-0, 0)</f>
        <v>0</v>
      </c>
      <c r="AA451">
        <f>IF(Source!BI491=4,I447+I448+I449,0)</f>
        <v>10375.800000000001</v>
      </c>
    </row>
    <row r="453" spans="1:28" ht="28.5" x14ac:dyDescent="0.2">
      <c r="A453" s="21">
        <v>58</v>
      </c>
      <c r="B453" s="21" t="str">
        <f>Source!F492</f>
        <v>5.1-151-1</v>
      </c>
      <c r="C453" s="57" t="s">
        <v>310</v>
      </c>
      <c r="D453" s="22" t="str">
        <f>Source!H492</f>
        <v>измерение</v>
      </c>
      <c r="E453" s="20">
        <f>Source!I492</f>
        <v>37</v>
      </c>
      <c r="F453" s="24"/>
      <c r="G453" s="23"/>
      <c r="H453" s="20"/>
      <c r="I453" s="24"/>
      <c r="J453" s="20"/>
      <c r="K453" s="24"/>
      <c r="Q453">
        <f>ROUND((Source!DN492/100)*ROUND((ROUND((Source!AF492*Source!AV492*Source!I492),2)),2), 2)</f>
        <v>439.28</v>
      </c>
      <c r="R453">
        <f>Source!X492</f>
        <v>11754.62</v>
      </c>
      <c r="S453">
        <f>ROUND((Source!DO492/100)*ROUND((ROUND((Source!AF492*Source!AV492*Source!I492),2)),2), 2)</f>
        <v>410</v>
      </c>
      <c r="T453">
        <f>Source!Y492</f>
        <v>6884.85</v>
      </c>
      <c r="U453">
        <f>ROUND((175/100)*ROUND((ROUND((Source!AE492*Source!AV492*Source!I492),2)),2), 2)</f>
        <v>0</v>
      </c>
      <c r="V453">
        <f>ROUND((160/100)*ROUND(ROUND((ROUND((Source!AE492*Source!AV492*Source!I492),2)*Source!BS492),2), 2), 2)</f>
        <v>0</v>
      </c>
    </row>
    <row r="454" spans="1:28" ht="14.25" x14ac:dyDescent="0.2">
      <c r="A454" s="21"/>
      <c r="B454" s="21"/>
      <c r="C454" s="57" t="s">
        <v>440</v>
      </c>
      <c r="D454" s="22"/>
      <c r="E454" s="20"/>
      <c r="F454" s="24">
        <f>Source!AO492</f>
        <v>15.83</v>
      </c>
      <c r="G454" s="23" t="str">
        <f>Source!DG492</f>
        <v/>
      </c>
      <c r="H454" s="20">
        <f>Source!AV492</f>
        <v>1</v>
      </c>
      <c r="I454" s="24">
        <f>ROUND((ROUND((Source!AF492*Source!AV492*Source!I492),2)),2)</f>
        <v>585.71</v>
      </c>
      <c r="J454" s="20">
        <f>IF(Source!BA492&lt;&gt; 0, Source!BA492, 1)</f>
        <v>28.67</v>
      </c>
      <c r="K454" s="24">
        <f>Source!S492</f>
        <v>16792.310000000001</v>
      </c>
      <c r="W454">
        <f>I454</f>
        <v>585.71</v>
      </c>
    </row>
    <row r="455" spans="1:28" ht="14.25" x14ac:dyDescent="0.2">
      <c r="A455" s="21"/>
      <c r="B455" s="21"/>
      <c r="C455" s="57" t="s">
        <v>443</v>
      </c>
      <c r="D455" s="22" t="s">
        <v>444</v>
      </c>
      <c r="E455" s="20">
        <f>Source!DN492</f>
        <v>75</v>
      </c>
      <c r="F455" s="24"/>
      <c r="G455" s="23"/>
      <c r="H455" s="20"/>
      <c r="I455" s="24">
        <f>SUM(Q453:Q454)</f>
        <v>439.28</v>
      </c>
      <c r="J455" s="20">
        <f>Source!BZ492</f>
        <v>70</v>
      </c>
      <c r="K455" s="24">
        <f>SUM(R453:R454)</f>
        <v>11754.62</v>
      </c>
    </row>
    <row r="456" spans="1:28" ht="14.25" x14ac:dyDescent="0.2">
      <c r="A456" s="21"/>
      <c r="B456" s="21"/>
      <c r="C456" s="57" t="s">
        <v>445</v>
      </c>
      <c r="D456" s="22" t="s">
        <v>444</v>
      </c>
      <c r="E456" s="20">
        <f>Source!DO492</f>
        <v>70</v>
      </c>
      <c r="F456" s="24"/>
      <c r="G456" s="23"/>
      <c r="H456" s="20"/>
      <c r="I456" s="24">
        <f>SUM(S453:S455)</f>
        <v>410</v>
      </c>
      <c r="J456" s="20">
        <f>Source!CA492</f>
        <v>41</v>
      </c>
      <c r="K456" s="24">
        <f>SUM(T453:T455)</f>
        <v>6884.85</v>
      </c>
    </row>
    <row r="457" spans="1:28" ht="14.25" x14ac:dyDescent="0.2">
      <c r="A457" s="27"/>
      <c r="B457" s="27"/>
      <c r="C457" s="58" t="s">
        <v>447</v>
      </c>
      <c r="D457" s="28" t="s">
        <v>448</v>
      </c>
      <c r="E457" s="29">
        <f>Source!AQ492</f>
        <v>1</v>
      </c>
      <c r="F457" s="30"/>
      <c r="G457" s="31" t="str">
        <f>Source!DI492</f>
        <v/>
      </c>
      <c r="H457" s="29">
        <f>Source!AV492</f>
        <v>1</v>
      </c>
      <c r="I457" s="30">
        <f>Source!U492</f>
        <v>37</v>
      </c>
      <c r="J457" s="29"/>
      <c r="K457" s="30"/>
      <c r="AB457" s="26">
        <f>I457</f>
        <v>37</v>
      </c>
    </row>
    <row r="458" spans="1:28" ht="15" x14ac:dyDescent="0.25">
      <c r="A458" s="32"/>
      <c r="B458" s="32"/>
      <c r="C458" s="59" t="s">
        <v>449</v>
      </c>
      <c r="D458" s="32"/>
      <c r="E458" s="32"/>
      <c r="F458" s="32"/>
      <c r="G458" s="32"/>
      <c r="H458" s="40">
        <f>I454+I455+I456</f>
        <v>1434.99</v>
      </c>
      <c r="I458" s="40"/>
      <c r="J458" s="40">
        <f>K454+K455+K456</f>
        <v>35431.78</v>
      </c>
      <c r="K458" s="40"/>
      <c r="O458" s="26">
        <f>I454+I455+I456</f>
        <v>1434.99</v>
      </c>
      <c r="P458" s="26">
        <f>K454+K455+K456</f>
        <v>35431.78</v>
      </c>
      <c r="X458">
        <f>IF(Source!BI492&lt;=1,I454+I455+I456-0, 0)</f>
        <v>0</v>
      </c>
      <c r="Y458">
        <f>IF(Source!BI492=2,I454+I455+I456-0, 0)</f>
        <v>0</v>
      </c>
      <c r="Z458">
        <f>IF(Source!BI492=3,I454+I455+I456-0, 0)</f>
        <v>0</v>
      </c>
      <c r="AA458">
        <f>IF(Source!BI492=4,I454+I455+I456,0)</f>
        <v>1434.99</v>
      </c>
    </row>
    <row r="460" spans="1:28" ht="28.5" x14ac:dyDescent="0.2">
      <c r="A460" s="21">
        <v>59</v>
      </c>
      <c r="B460" s="21" t="str">
        <f>Source!F493</f>
        <v>5.1-151-2</v>
      </c>
      <c r="C460" s="57" t="s">
        <v>314</v>
      </c>
      <c r="D460" s="22" t="str">
        <f>Source!H493</f>
        <v>измерение</v>
      </c>
      <c r="E460" s="20">
        <f>Source!I493</f>
        <v>37</v>
      </c>
      <c r="F460" s="24"/>
      <c r="G460" s="23"/>
      <c r="H460" s="20"/>
      <c r="I460" s="24"/>
      <c r="J460" s="20"/>
      <c r="K460" s="24"/>
      <c r="Q460">
        <f>ROUND((Source!DN493/100)*ROUND((ROUND((Source!AF493*Source!AV493*Source!I493),2)),2), 2)</f>
        <v>790.6</v>
      </c>
      <c r="R460">
        <f>Source!X493</f>
        <v>21155.34</v>
      </c>
      <c r="S460">
        <f>ROUND((Source!DO493/100)*ROUND((ROUND((Source!AF493*Source!AV493*Source!I493),2)),2), 2)</f>
        <v>737.89</v>
      </c>
      <c r="T460">
        <f>Source!Y493</f>
        <v>12390.98</v>
      </c>
      <c r="U460">
        <f>ROUND((175/100)*ROUND((ROUND((Source!AE493*Source!AV493*Source!I493),2)),2), 2)</f>
        <v>0</v>
      </c>
      <c r="V460">
        <f>ROUND((160/100)*ROUND(ROUND((ROUND((Source!AE493*Source!AV493*Source!I493),2)*Source!BS493),2), 2), 2)</f>
        <v>0</v>
      </c>
    </row>
    <row r="461" spans="1:28" ht="14.25" x14ac:dyDescent="0.2">
      <c r="A461" s="21"/>
      <c r="B461" s="21"/>
      <c r="C461" s="57" t="s">
        <v>440</v>
      </c>
      <c r="D461" s="22"/>
      <c r="E461" s="20"/>
      <c r="F461" s="24">
        <f>Source!AO493</f>
        <v>28.49</v>
      </c>
      <c r="G461" s="23" t="str">
        <f>Source!DG493</f>
        <v/>
      </c>
      <c r="H461" s="20">
        <f>Source!AV493</f>
        <v>1</v>
      </c>
      <c r="I461" s="24">
        <f>ROUND((ROUND((Source!AF493*Source!AV493*Source!I493),2)),2)</f>
        <v>1054.1300000000001</v>
      </c>
      <c r="J461" s="20">
        <f>IF(Source!BA493&lt;&gt; 0, Source!BA493, 1)</f>
        <v>28.67</v>
      </c>
      <c r="K461" s="24">
        <f>Source!S493</f>
        <v>30221.91</v>
      </c>
      <c r="W461">
        <f>I461</f>
        <v>1054.1300000000001</v>
      </c>
    </row>
    <row r="462" spans="1:28" ht="14.25" x14ac:dyDescent="0.2">
      <c r="A462" s="21"/>
      <c r="B462" s="21"/>
      <c r="C462" s="57" t="s">
        <v>443</v>
      </c>
      <c r="D462" s="22" t="s">
        <v>444</v>
      </c>
      <c r="E462" s="20">
        <f>Source!DN493</f>
        <v>75</v>
      </c>
      <c r="F462" s="24"/>
      <c r="G462" s="23"/>
      <c r="H462" s="20"/>
      <c r="I462" s="24">
        <f>SUM(Q460:Q461)</f>
        <v>790.6</v>
      </c>
      <c r="J462" s="20">
        <f>Source!BZ493</f>
        <v>70</v>
      </c>
      <c r="K462" s="24">
        <f>SUM(R460:R461)</f>
        <v>21155.34</v>
      </c>
    </row>
    <row r="463" spans="1:28" ht="14.25" x14ac:dyDescent="0.2">
      <c r="A463" s="21"/>
      <c r="B463" s="21"/>
      <c r="C463" s="57" t="s">
        <v>445</v>
      </c>
      <c r="D463" s="22" t="s">
        <v>444</v>
      </c>
      <c r="E463" s="20">
        <f>Source!DO493</f>
        <v>70</v>
      </c>
      <c r="F463" s="24"/>
      <c r="G463" s="23"/>
      <c r="H463" s="20"/>
      <c r="I463" s="24">
        <f>SUM(S460:S462)</f>
        <v>737.89</v>
      </c>
      <c r="J463" s="20">
        <f>Source!CA493</f>
        <v>41</v>
      </c>
      <c r="K463" s="24">
        <f>SUM(T460:T462)</f>
        <v>12390.98</v>
      </c>
    </row>
    <row r="464" spans="1:28" ht="14.25" x14ac:dyDescent="0.2">
      <c r="A464" s="27"/>
      <c r="B464" s="27"/>
      <c r="C464" s="58" t="s">
        <v>447</v>
      </c>
      <c r="D464" s="28" t="s">
        <v>448</v>
      </c>
      <c r="E464" s="29">
        <f>Source!AQ493</f>
        <v>1.8</v>
      </c>
      <c r="F464" s="30"/>
      <c r="G464" s="31" t="str">
        <f>Source!DI493</f>
        <v/>
      </c>
      <c r="H464" s="29">
        <f>Source!AV493</f>
        <v>1</v>
      </c>
      <c r="I464" s="30">
        <f>Source!U493</f>
        <v>66.600000000000009</v>
      </c>
      <c r="J464" s="29"/>
      <c r="K464" s="30"/>
      <c r="AB464" s="26">
        <f>I464</f>
        <v>66.600000000000009</v>
      </c>
    </row>
    <row r="465" spans="1:28" ht="15" x14ac:dyDescent="0.25">
      <c r="A465" s="32"/>
      <c r="B465" s="32"/>
      <c r="C465" s="59" t="s">
        <v>449</v>
      </c>
      <c r="D465" s="32"/>
      <c r="E465" s="32"/>
      <c r="F465" s="32"/>
      <c r="G465" s="32"/>
      <c r="H465" s="40">
        <f>I461+I462+I463</f>
        <v>2582.62</v>
      </c>
      <c r="I465" s="40"/>
      <c r="J465" s="40">
        <f>K461+K462+K463</f>
        <v>63768.229999999996</v>
      </c>
      <c r="K465" s="40"/>
      <c r="O465" s="26">
        <f>I461+I462+I463</f>
        <v>2582.62</v>
      </c>
      <c r="P465" s="26">
        <f>K461+K462+K463</f>
        <v>63768.229999999996</v>
      </c>
      <c r="X465">
        <f>IF(Source!BI493&lt;=1,I461+I462+I463-0, 0)</f>
        <v>0</v>
      </c>
      <c r="Y465">
        <f>IF(Source!BI493=2,I461+I462+I463-0, 0)</f>
        <v>0</v>
      </c>
      <c r="Z465">
        <f>IF(Source!BI493=3,I461+I462+I463-0, 0)</f>
        <v>0</v>
      </c>
      <c r="AA465">
        <f>IF(Source!BI493=4,I461+I462+I463,0)</f>
        <v>2582.62</v>
      </c>
    </row>
    <row r="467" spans="1:28" ht="28.5" x14ac:dyDescent="0.2">
      <c r="A467" s="21">
        <v>60</v>
      </c>
      <c r="B467" s="21" t="str">
        <f>Source!F494</f>
        <v>5.1-153-1</v>
      </c>
      <c r="C467" s="57" t="s">
        <v>318</v>
      </c>
      <c r="D467" s="22" t="str">
        <f>Source!H494</f>
        <v>измерение</v>
      </c>
      <c r="E467" s="20">
        <f>Source!I494</f>
        <v>37</v>
      </c>
      <c r="F467" s="24"/>
      <c r="G467" s="23"/>
      <c r="H467" s="20"/>
      <c r="I467" s="24"/>
      <c r="J467" s="20"/>
      <c r="K467" s="24"/>
      <c r="Q467">
        <f>ROUND((Source!DN494/100)*ROUND((ROUND((Source!AF494*Source!AV494*Source!I494),2)),2), 2)</f>
        <v>1581.2</v>
      </c>
      <c r="R467">
        <f>Source!X494</f>
        <v>42310.67</v>
      </c>
      <c r="S467">
        <f>ROUND((Source!DO494/100)*ROUND((ROUND((Source!AF494*Source!AV494*Source!I494),2)),2), 2)</f>
        <v>1475.78</v>
      </c>
      <c r="T467">
        <f>Source!Y494</f>
        <v>24781.96</v>
      </c>
      <c r="U467">
        <f>ROUND((175/100)*ROUND((ROUND((Source!AE494*Source!AV494*Source!I494),2)),2), 2)</f>
        <v>0</v>
      </c>
      <c r="V467">
        <f>ROUND((160/100)*ROUND(ROUND((ROUND((Source!AE494*Source!AV494*Source!I494),2)*Source!BS494),2), 2), 2)</f>
        <v>0</v>
      </c>
    </row>
    <row r="468" spans="1:28" ht="14.25" x14ac:dyDescent="0.2">
      <c r="A468" s="21"/>
      <c r="B468" s="21"/>
      <c r="C468" s="57" t="s">
        <v>440</v>
      </c>
      <c r="D468" s="22"/>
      <c r="E468" s="20"/>
      <c r="F468" s="24">
        <f>Source!AO494</f>
        <v>56.98</v>
      </c>
      <c r="G468" s="23" t="str">
        <f>Source!DG494</f>
        <v/>
      </c>
      <c r="H468" s="20">
        <f>Source!AV494</f>
        <v>1</v>
      </c>
      <c r="I468" s="24">
        <f>ROUND((ROUND((Source!AF494*Source!AV494*Source!I494),2)),2)</f>
        <v>2108.2600000000002</v>
      </c>
      <c r="J468" s="20">
        <f>IF(Source!BA494&lt;&gt; 0, Source!BA494, 1)</f>
        <v>28.67</v>
      </c>
      <c r="K468" s="24">
        <f>Source!S494</f>
        <v>60443.81</v>
      </c>
      <c r="W468">
        <f>I468</f>
        <v>2108.2600000000002</v>
      </c>
    </row>
    <row r="469" spans="1:28" ht="14.25" x14ac:dyDescent="0.2">
      <c r="A469" s="21"/>
      <c r="B469" s="21"/>
      <c r="C469" s="57" t="s">
        <v>443</v>
      </c>
      <c r="D469" s="22" t="s">
        <v>444</v>
      </c>
      <c r="E469" s="20">
        <f>Source!DN494</f>
        <v>75</v>
      </c>
      <c r="F469" s="24"/>
      <c r="G469" s="23"/>
      <c r="H469" s="20"/>
      <c r="I469" s="24">
        <f>SUM(Q467:Q468)</f>
        <v>1581.2</v>
      </c>
      <c r="J469" s="20">
        <f>Source!BZ494</f>
        <v>70</v>
      </c>
      <c r="K469" s="24">
        <f>SUM(R467:R468)</f>
        <v>42310.67</v>
      </c>
    </row>
    <row r="470" spans="1:28" ht="14.25" x14ac:dyDescent="0.2">
      <c r="A470" s="21"/>
      <c r="B470" s="21"/>
      <c r="C470" s="57" t="s">
        <v>445</v>
      </c>
      <c r="D470" s="22" t="s">
        <v>444</v>
      </c>
      <c r="E470" s="20">
        <f>Source!DO494</f>
        <v>70</v>
      </c>
      <c r="F470" s="24"/>
      <c r="G470" s="23"/>
      <c r="H470" s="20"/>
      <c r="I470" s="24">
        <f>SUM(S467:S469)</f>
        <v>1475.78</v>
      </c>
      <c r="J470" s="20">
        <f>Source!CA494</f>
        <v>41</v>
      </c>
      <c r="K470" s="24">
        <f>SUM(T467:T469)</f>
        <v>24781.96</v>
      </c>
    </row>
    <row r="471" spans="1:28" ht="14.25" x14ac:dyDescent="0.2">
      <c r="A471" s="27"/>
      <c r="B471" s="27"/>
      <c r="C471" s="58" t="s">
        <v>447</v>
      </c>
      <c r="D471" s="28" t="s">
        <v>448</v>
      </c>
      <c r="E471" s="29">
        <f>Source!AQ494</f>
        <v>3.6</v>
      </c>
      <c r="F471" s="30"/>
      <c r="G471" s="31" t="str">
        <f>Source!DI494</f>
        <v/>
      </c>
      <c r="H471" s="29">
        <f>Source!AV494</f>
        <v>1</v>
      </c>
      <c r="I471" s="30">
        <f>Source!U494</f>
        <v>133.20000000000002</v>
      </c>
      <c r="J471" s="29"/>
      <c r="K471" s="30"/>
      <c r="AB471" s="26">
        <f>I471</f>
        <v>133.20000000000002</v>
      </c>
    </row>
    <row r="472" spans="1:28" ht="15" x14ac:dyDescent="0.25">
      <c r="A472" s="32"/>
      <c r="B472" s="32"/>
      <c r="C472" s="59" t="s">
        <v>449</v>
      </c>
      <c r="D472" s="32"/>
      <c r="E472" s="32"/>
      <c r="F472" s="32"/>
      <c r="G472" s="32"/>
      <c r="H472" s="40">
        <f>I468+I469+I470</f>
        <v>5165.24</v>
      </c>
      <c r="I472" s="40"/>
      <c r="J472" s="40">
        <f>K468+K469+K470</f>
        <v>127536.44</v>
      </c>
      <c r="K472" s="40"/>
      <c r="O472" s="26">
        <f>I468+I469+I470</f>
        <v>5165.24</v>
      </c>
      <c r="P472" s="26">
        <f>K468+K469+K470</f>
        <v>127536.44</v>
      </c>
      <c r="X472">
        <f>IF(Source!BI494&lt;=1,I468+I469+I470-0, 0)</f>
        <v>0</v>
      </c>
      <c r="Y472">
        <f>IF(Source!BI494=2,I468+I469+I470-0, 0)</f>
        <v>0</v>
      </c>
      <c r="Z472">
        <f>IF(Source!BI494=3,I468+I469+I470-0, 0)</f>
        <v>0</v>
      </c>
      <c r="AA472">
        <f>IF(Source!BI494=4,I468+I469+I470,0)</f>
        <v>5165.24</v>
      </c>
    </row>
    <row r="474" spans="1:28" ht="28.5" x14ac:dyDescent="0.2">
      <c r="A474" s="21">
        <v>61</v>
      </c>
      <c r="B474" s="21" t="str">
        <f>Source!F495</f>
        <v>5.1-152-1</v>
      </c>
      <c r="C474" s="57" t="s">
        <v>322</v>
      </c>
      <c r="D474" s="22" t="str">
        <f>Source!H495</f>
        <v>1 ТОЧКА</v>
      </c>
      <c r="E474" s="20">
        <f>Source!I495</f>
        <v>37</v>
      </c>
      <c r="F474" s="24"/>
      <c r="G474" s="23"/>
      <c r="H474" s="20"/>
      <c r="I474" s="24"/>
      <c r="J474" s="20"/>
      <c r="K474" s="24"/>
      <c r="Q474">
        <f>ROUND((Source!DN495/100)*ROUND((ROUND((Source!AF495*Source!AV495*Source!I495),2)),2), 2)</f>
        <v>65.77</v>
      </c>
      <c r="R474">
        <f>Source!X495</f>
        <v>1759.85</v>
      </c>
      <c r="S474">
        <f>ROUND((Source!DO495/100)*ROUND((ROUND((Source!AF495*Source!AV495*Source!I495),2)),2), 2)</f>
        <v>61.38</v>
      </c>
      <c r="T474">
        <f>Source!Y495</f>
        <v>1030.77</v>
      </c>
      <c r="U474">
        <f>ROUND((175/100)*ROUND((ROUND((Source!AE495*Source!AV495*Source!I495),2)),2), 2)</f>
        <v>0</v>
      </c>
      <c r="V474">
        <f>ROUND((160/100)*ROUND(ROUND((ROUND((Source!AE495*Source!AV495*Source!I495),2)*Source!BS495),2), 2), 2)</f>
        <v>0</v>
      </c>
    </row>
    <row r="475" spans="1:28" ht="14.25" x14ac:dyDescent="0.2">
      <c r="A475" s="21"/>
      <c r="B475" s="21"/>
      <c r="C475" s="57" t="s">
        <v>440</v>
      </c>
      <c r="D475" s="22"/>
      <c r="E475" s="20"/>
      <c r="F475" s="24">
        <f>Source!AO495</f>
        <v>2.37</v>
      </c>
      <c r="G475" s="23" t="str">
        <f>Source!DG495</f>
        <v/>
      </c>
      <c r="H475" s="20">
        <f>Source!AV495</f>
        <v>1</v>
      </c>
      <c r="I475" s="24">
        <f>ROUND((ROUND((Source!AF495*Source!AV495*Source!I495),2)),2)</f>
        <v>87.69</v>
      </c>
      <c r="J475" s="20">
        <f>IF(Source!BA495&lt;&gt; 0, Source!BA495, 1)</f>
        <v>28.67</v>
      </c>
      <c r="K475" s="24">
        <f>Source!S495</f>
        <v>2514.0700000000002</v>
      </c>
      <c r="W475">
        <f>I475</f>
        <v>87.69</v>
      </c>
    </row>
    <row r="476" spans="1:28" ht="14.25" x14ac:dyDescent="0.2">
      <c r="A476" s="21"/>
      <c r="B476" s="21"/>
      <c r="C476" s="57" t="s">
        <v>443</v>
      </c>
      <c r="D476" s="22" t="s">
        <v>444</v>
      </c>
      <c r="E476" s="20">
        <f>Source!DN495</f>
        <v>75</v>
      </c>
      <c r="F476" s="24"/>
      <c r="G476" s="23"/>
      <c r="H476" s="20"/>
      <c r="I476" s="24">
        <f>SUM(Q474:Q475)</f>
        <v>65.77</v>
      </c>
      <c r="J476" s="20">
        <f>Source!BZ495</f>
        <v>70</v>
      </c>
      <c r="K476" s="24">
        <f>SUM(R474:R475)</f>
        <v>1759.85</v>
      </c>
    </row>
    <row r="477" spans="1:28" ht="14.25" x14ac:dyDescent="0.2">
      <c r="A477" s="21"/>
      <c r="B477" s="21"/>
      <c r="C477" s="57" t="s">
        <v>445</v>
      </c>
      <c r="D477" s="22" t="s">
        <v>444</v>
      </c>
      <c r="E477" s="20">
        <f>Source!DO495</f>
        <v>70</v>
      </c>
      <c r="F477" s="24"/>
      <c r="G477" s="23"/>
      <c r="H477" s="20"/>
      <c r="I477" s="24">
        <f>SUM(S474:S476)</f>
        <v>61.38</v>
      </c>
      <c r="J477" s="20">
        <f>Source!CA495</f>
        <v>41</v>
      </c>
      <c r="K477" s="24">
        <f>SUM(T474:T476)</f>
        <v>1030.77</v>
      </c>
    </row>
    <row r="478" spans="1:28" ht="14.25" x14ac:dyDescent="0.2">
      <c r="A478" s="27"/>
      <c r="B478" s="27"/>
      <c r="C478" s="58" t="s">
        <v>447</v>
      </c>
      <c r="D478" s="28" t="s">
        <v>448</v>
      </c>
      <c r="E478" s="29">
        <f>Source!AQ495</f>
        <v>0.15</v>
      </c>
      <c r="F478" s="30"/>
      <c r="G478" s="31" t="str">
        <f>Source!DI495</f>
        <v/>
      </c>
      <c r="H478" s="29">
        <f>Source!AV495</f>
        <v>1</v>
      </c>
      <c r="I478" s="30">
        <f>Source!U495</f>
        <v>5.55</v>
      </c>
      <c r="J478" s="29"/>
      <c r="K478" s="30"/>
      <c r="AB478" s="26">
        <f>I478</f>
        <v>5.55</v>
      </c>
    </row>
    <row r="479" spans="1:28" ht="15" x14ac:dyDescent="0.25">
      <c r="A479" s="32"/>
      <c r="B479" s="32"/>
      <c r="C479" s="59" t="s">
        <v>449</v>
      </c>
      <c r="D479" s="32"/>
      <c r="E479" s="32"/>
      <c r="F479" s="32"/>
      <c r="G479" s="32"/>
      <c r="H479" s="40">
        <f>I475+I476+I477</f>
        <v>214.83999999999997</v>
      </c>
      <c r="I479" s="40"/>
      <c r="J479" s="40">
        <f>K475+K476+K477</f>
        <v>5304.6900000000005</v>
      </c>
      <c r="K479" s="40"/>
      <c r="O479" s="26">
        <f>I475+I476+I477</f>
        <v>214.83999999999997</v>
      </c>
      <c r="P479" s="26">
        <f>K475+K476+K477</f>
        <v>5304.6900000000005</v>
      </c>
      <c r="X479">
        <f>IF(Source!BI495&lt;=1,I475+I476+I477-0, 0)</f>
        <v>0</v>
      </c>
      <c r="Y479">
        <f>IF(Source!BI495=2,I475+I476+I477-0, 0)</f>
        <v>0</v>
      </c>
      <c r="Z479">
        <f>IF(Source!BI495=3,I475+I476+I477-0, 0)</f>
        <v>0</v>
      </c>
      <c r="AA479">
        <f>IF(Source!BI495=4,I475+I476+I477,0)</f>
        <v>214.83999999999997</v>
      </c>
    </row>
    <row r="482" spans="1:11" ht="15" x14ac:dyDescent="0.25">
      <c r="A482" s="39" t="str">
        <f>CONCATENATE("Итого по разделу: ",IF(Source!G497&lt;&gt;"Новый раздел", Source!G497, ""))</f>
        <v>Итого по разделу: Пусконаладочные работы</v>
      </c>
      <c r="B482" s="39"/>
      <c r="C482" s="39"/>
      <c r="D482" s="39"/>
      <c r="E482" s="39"/>
      <c r="F482" s="39"/>
      <c r="G482" s="39"/>
      <c r="H482" s="37">
        <f>SUM(O424:O481)</f>
        <v>22152.31</v>
      </c>
      <c r="I482" s="38"/>
      <c r="J482" s="37">
        <f>SUM(P424:P481)</f>
        <v>546968.91999999993</v>
      </c>
      <c r="K482" s="38"/>
    </row>
    <row r="483" spans="1:11" hidden="1" x14ac:dyDescent="0.2">
      <c r="A483" t="s">
        <v>462</v>
      </c>
      <c r="H483">
        <f>SUM(AC424:AC482)</f>
        <v>0</v>
      </c>
      <c r="J483">
        <f>SUM(AD424:AD482)</f>
        <v>0</v>
      </c>
    </row>
    <row r="484" spans="1:11" hidden="1" x14ac:dyDescent="0.2">
      <c r="A484" t="s">
        <v>463</v>
      </c>
      <c r="H484">
        <f>SUM(AE424:AE483)</f>
        <v>0</v>
      </c>
      <c r="J484">
        <f>SUM(AF424:AF483)</f>
        <v>0</v>
      </c>
    </row>
    <row r="486" spans="1:11" hidden="1" x14ac:dyDescent="0.2">
      <c r="A486" t="s">
        <v>462</v>
      </c>
      <c r="H486">
        <f>SUM(AC25:AC485)</f>
        <v>0</v>
      </c>
      <c r="J486">
        <f>SUM(AD25:AD485)</f>
        <v>0</v>
      </c>
    </row>
    <row r="487" spans="1:11" hidden="1" x14ac:dyDescent="0.2">
      <c r="A487" t="s">
        <v>463</v>
      </c>
      <c r="H487">
        <f>SUM(AE25:AE486)</f>
        <v>0</v>
      </c>
      <c r="J487">
        <f>SUM(AF25:AF486)</f>
        <v>0</v>
      </c>
    </row>
    <row r="488" spans="1:11" ht="15.75" x14ac:dyDescent="0.25">
      <c r="C488" s="66" t="str">
        <f>Source!H556</f>
        <v>Итого</v>
      </c>
      <c r="D488" s="66"/>
      <c r="E488" s="66"/>
      <c r="F488" s="66"/>
      <c r="G488" s="66"/>
      <c r="H488" s="66"/>
      <c r="I488" s="66"/>
      <c r="J488" s="67">
        <f>IF(Source!F556=0, "", Source!F556)</f>
        <v>2650545.09</v>
      </c>
      <c r="K488" s="67"/>
    </row>
    <row r="489" spans="1:11" ht="15.75" x14ac:dyDescent="0.25">
      <c r="C489" s="61" t="s">
        <v>474</v>
      </c>
      <c r="D489" s="61"/>
      <c r="E489" s="61"/>
      <c r="F489" s="61"/>
      <c r="G489" s="62"/>
      <c r="H489" s="62"/>
      <c r="I489" s="62"/>
      <c r="J489" s="63">
        <v>324776.59000000003</v>
      </c>
      <c r="K489" s="63"/>
    </row>
    <row r="490" spans="1:11" ht="15.75" x14ac:dyDescent="0.25">
      <c r="C490" s="61" t="s">
        <v>475</v>
      </c>
      <c r="D490" s="61"/>
      <c r="E490" s="61"/>
      <c r="F490" s="61"/>
      <c r="G490" s="62"/>
      <c r="H490" s="62"/>
      <c r="I490" s="62"/>
      <c r="J490" s="63">
        <v>114290.07</v>
      </c>
      <c r="K490" s="63"/>
    </row>
    <row r="491" spans="1:11" ht="15.75" x14ac:dyDescent="0.25">
      <c r="C491" s="62" t="s">
        <v>326</v>
      </c>
      <c r="D491" s="62"/>
      <c r="E491" s="62"/>
      <c r="F491" s="64"/>
      <c r="G491" s="62"/>
      <c r="H491" s="62"/>
      <c r="I491" s="62"/>
      <c r="J491" s="63">
        <f>J490+J489+J488</f>
        <v>3089611.75</v>
      </c>
      <c r="K491" s="63"/>
    </row>
    <row r="492" spans="1:11" ht="15.75" x14ac:dyDescent="0.25">
      <c r="C492" s="62" t="s">
        <v>476</v>
      </c>
      <c r="D492" s="65">
        <v>0.2</v>
      </c>
      <c r="E492" s="62"/>
      <c r="F492" s="64"/>
      <c r="G492" s="62"/>
      <c r="H492" s="62"/>
      <c r="I492" s="62"/>
      <c r="J492" s="63">
        <f>0.2*J491</f>
        <v>617922.35</v>
      </c>
      <c r="K492" s="63"/>
    </row>
    <row r="493" spans="1:11" ht="15.75" x14ac:dyDescent="0.25">
      <c r="C493" s="66" t="s">
        <v>330</v>
      </c>
      <c r="D493" s="66"/>
      <c r="E493" s="66"/>
      <c r="F493" s="66"/>
      <c r="G493" s="66"/>
      <c r="H493" s="66"/>
      <c r="I493" s="66"/>
      <c r="J493" s="67">
        <f>J492+J491</f>
        <v>3707534.1</v>
      </c>
      <c r="K493" s="67"/>
    </row>
    <row r="494" spans="1:11" hidden="1" x14ac:dyDescent="0.2">
      <c r="A494" t="s">
        <v>462</v>
      </c>
      <c r="H494">
        <f>SUM(AC1:AC493)</f>
        <v>0</v>
      </c>
      <c r="J494">
        <f>SUM(AD1:AD493)</f>
        <v>0</v>
      </c>
    </row>
    <row r="495" spans="1:11" hidden="1" x14ac:dyDescent="0.2">
      <c r="A495" t="s">
        <v>463</v>
      </c>
      <c r="H495">
        <f>SUM(AE1:AE494)</f>
        <v>0</v>
      </c>
      <c r="J495">
        <f>SUM(AF1:AF494)</f>
        <v>0</v>
      </c>
    </row>
    <row r="498" spans="1:11" ht="14.25" x14ac:dyDescent="0.2">
      <c r="A498" s="34" t="s">
        <v>466</v>
      </c>
      <c r="B498" s="34"/>
      <c r="C498" s="60" t="str">
        <f>IF(Source!AC12&lt;&gt;"", Source!AC12," ")</f>
        <v xml:space="preserve"> </v>
      </c>
      <c r="D498" s="33"/>
      <c r="E498" s="33"/>
      <c r="F498" s="33"/>
      <c r="G498" s="33"/>
      <c r="H498" s="35" t="str">
        <f>IF(Source!AB12&lt;&gt;"", Source!AB12," ")</f>
        <v>Мишкина З.И.</v>
      </c>
      <c r="I498" s="35"/>
      <c r="J498" s="35"/>
      <c r="K498" s="35"/>
    </row>
    <row r="499" spans="1:11" ht="14.25" x14ac:dyDescent="0.2">
      <c r="A499" s="10"/>
      <c r="B499" s="10"/>
      <c r="C499" s="36" t="s">
        <v>467</v>
      </c>
      <c r="D499" s="36"/>
      <c r="E499" s="36"/>
      <c r="F499" s="36"/>
      <c r="G499" s="36"/>
      <c r="H499" s="10"/>
      <c r="I499" s="10"/>
      <c r="J499" s="10"/>
      <c r="K499" s="10"/>
    </row>
    <row r="500" spans="1:11" ht="14.25" x14ac:dyDescent="0.2">
      <c r="A500" s="10"/>
      <c r="B500" s="10"/>
      <c r="C500" s="55"/>
      <c r="D500" s="10"/>
      <c r="E500" s="10"/>
      <c r="F500" s="10"/>
      <c r="G500" s="10"/>
      <c r="H500" s="10"/>
      <c r="I500" s="10"/>
      <c r="J500" s="10"/>
      <c r="K500" s="10"/>
    </row>
    <row r="501" spans="1:11" ht="14.25" x14ac:dyDescent="0.2">
      <c r="A501" s="34" t="s">
        <v>468</v>
      </c>
      <c r="B501" s="34"/>
      <c r="C501" s="60" t="str">
        <f>IF(Source!AE12&lt;&gt;"", Source!AE12," ")</f>
        <v xml:space="preserve"> </v>
      </c>
      <c r="D501" s="33"/>
      <c r="E501" s="33"/>
      <c r="F501" s="33"/>
      <c r="G501" s="33"/>
      <c r="H501" s="35" t="str">
        <f>IF(Source!AD12&lt;&gt;"", Source!AD12," ")</f>
        <v>Сукочев А.А.</v>
      </c>
      <c r="I501" s="35"/>
      <c r="J501" s="35"/>
      <c r="K501" s="35"/>
    </row>
    <row r="502" spans="1:11" ht="14.25" x14ac:dyDescent="0.2">
      <c r="A502" s="10"/>
      <c r="B502" s="10"/>
      <c r="C502" s="36" t="s">
        <v>467</v>
      </c>
      <c r="D502" s="36"/>
      <c r="E502" s="36"/>
      <c r="F502" s="36"/>
      <c r="G502" s="36"/>
      <c r="H502" s="10"/>
      <c r="I502" s="10"/>
      <c r="J502" s="10"/>
      <c r="K502" s="10"/>
    </row>
  </sheetData>
  <mergeCells count="168">
    <mergeCell ref="E18:H18"/>
    <mergeCell ref="E19:H19"/>
    <mergeCell ref="A22:K22"/>
    <mergeCell ref="J2:K2"/>
    <mergeCell ref="A26:K26"/>
    <mergeCell ref="E17:H17"/>
    <mergeCell ref="A13:K13"/>
    <mergeCell ref="A14:K14"/>
    <mergeCell ref="B3:C3"/>
    <mergeCell ref="B5:F5"/>
    <mergeCell ref="B7:E7"/>
    <mergeCell ref="B9:C9"/>
    <mergeCell ref="A11:K11"/>
    <mergeCell ref="J65:K65"/>
    <mergeCell ref="H65:I65"/>
    <mergeCell ref="J75:K75"/>
    <mergeCell ref="H75:I75"/>
    <mergeCell ref="J85:K85"/>
    <mergeCell ref="H85:I85"/>
    <mergeCell ref="J35:K35"/>
    <mergeCell ref="H35:I35"/>
    <mergeCell ref="J45:K45"/>
    <mergeCell ref="H45:I45"/>
    <mergeCell ref="J55:K55"/>
    <mergeCell ref="H55:I55"/>
    <mergeCell ref="A158:G158"/>
    <mergeCell ref="A162:K162"/>
    <mergeCell ref="J125:K125"/>
    <mergeCell ref="H125:I125"/>
    <mergeCell ref="J135:K135"/>
    <mergeCell ref="H135:I135"/>
    <mergeCell ref="J145:K145"/>
    <mergeCell ref="H145:I145"/>
    <mergeCell ref="J95:K95"/>
    <mergeCell ref="H95:I95"/>
    <mergeCell ref="J105:K105"/>
    <mergeCell ref="H105:I105"/>
    <mergeCell ref="J115:K115"/>
    <mergeCell ref="H115:I115"/>
    <mergeCell ref="J167:K167"/>
    <mergeCell ref="H167:I167"/>
    <mergeCell ref="J178:K178"/>
    <mergeCell ref="H178:I178"/>
    <mergeCell ref="J188:K188"/>
    <mergeCell ref="H188:I188"/>
    <mergeCell ref="J155:K155"/>
    <mergeCell ref="H155:I155"/>
    <mergeCell ref="J158:K158"/>
    <mergeCell ref="H158:I158"/>
    <mergeCell ref="J231:K231"/>
    <mergeCell ref="H231:I231"/>
    <mergeCell ref="J242:K242"/>
    <mergeCell ref="H242:I242"/>
    <mergeCell ref="J252:K252"/>
    <mergeCell ref="H252:I252"/>
    <mergeCell ref="J198:K198"/>
    <mergeCell ref="H198:I198"/>
    <mergeCell ref="J209:K209"/>
    <mergeCell ref="H209:I209"/>
    <mergeCell ref="J220:K220"/>
    <mergeCell ref="H220:I220"/>
    <mergeCell ref="J295:K295"/>
    <mergeCell ref="H295:I295"/>
    <mergeCell ref="J306:K306"/>
    <mergeCell ref="H306:I306"/>
    <mergeCell ref="J317:K317"/>
    <mergeCell ref="H317:I317"/>
    <mergeCell ref="J263:K263"/>
    <mergeCell ref="H263:I263"/>
    <mergeCell ref="J274:K274"/>
    <mergeCell ref="H274:I274"/>
    <mergeCell ref="J284:K284"/>
    <mergeCell ref="H284:I284"/>
    <mergeCell ref="A342:G342"/>
    <mergeCell ref="A346:K346"/>
    <mergeCell ref="J348:K348"/>
    <mergeCell ref="H348:I348"/>
    <mergeCell ref="J351:K351"/>
    <mergeCell ref="H351:I351"/>
    <mergeCell ref="J328:K328"/>
    <mergeCell ref="H328:I328"/>
    <mergeCell ref="J339:K339"/>
    <mergeCell ref="H339:I339"/>
    <mergeCell ref="J342:K342"/>
    <mergeCell ref="H342:I342"/>
    <mergeCell ref="J363:K363"/>
    <mergeCell ref="H363:I363"/>
    <mergeCell ref="J366:K366"/>
    <mergeCell ref="H366:I366"/>
    <mergeCell ref="J369:K369"/>
    <mergeCell ref="H369:I369"/>
    <mergeCell ref="J354:K354"/>
    <mergeCell ref="H354:I354"/>
    <mergeCell ref="J357:K357"/>
    <mergeCell ref="H357:I357"/>
    <mergeCell ref="J360:K360"/>
    <mergeCell ref="H360:I360"/>
    <mergeCell ref="J381:K381"/>
    <mergeCell ref="H381:I381"/>
    <mergeCell ref="J384:K384"/>
    <mergeCell ref="H384:I384"/>
    <mergeCell ref="J387:K387"/>
    <mergeCell ref="H387:I387"/>
    <mergeCell ref="J372:K372"/>
    <mergeCell ref="H372:I372"/>
    <mergeCell ref="J375:K375"/>
    <mergeCell ref="H375:I375"/>
    <mergeCell ref="J378:K378"/>
    <mergeCell ref="H378:I378"/>
    <mergeCell ref="J399:K399"/>
    <mergeCell ref="H399:I399"/>
    <mergeCell ref="J402:K402"/>
    <mergeCell ref="H402:I402"/>
    <mergeCell ref="J405:K405"/>
    <mergeCell ref="H405:I405"/>
    <mergeCell ref="J390:K390"/>
    <mergeCell ref="H390:I390"/>
    <mergeCell ref="J393:K393"/>
    <mergeCell ref="H393:I393"/>
    <mergeCell ref="J396:K396"/>
    <mergeCell ref="H396:I396"/>
    <mergeCell ref="J417:K417"/>
    <mergeCell ref="H417:I417"/>
    <mergeCell ref="J420:K420"/>
    <mergeCell ref="H420:I420"/>
    <mergeCell ref="A420:G420"/>
    <mergeCell ref="A424:K424"/>
    <mergeCell ref="J408:K408"/>
    <mergeCell ref="H408:I408"/>
    <mergeCell ref="A408:G408"/>
    <mergeCell ref="A412:K412"/>
    <mergeCell ref="J414:K414"/>
    <mergeCell ref="H414:I414"/>
    <mergeCell ref="J451:K451"/>
    <mergeCell ref="H451:I451"/>
    <mergeCell ref="J458:K458"/>
    <mergeCell ref="H458:I458"/>
    <mergeCell ref="J465:K465"/>
    <mergeCell ref="H465:I465"/>
    <mergeCell ref="J430:K430"/>
    <mergeCell ref="H430:I430"/>
    <mergeCell ref="J437:K437"/>
    <mergeCell ref="H437:I437"/>
    <mergeCell ref="J444:K444"/>
    <mergeCell ref="H444:I444"/>
    <mergeCell ref="A482:G482"/>
    <mergeCell ref="C488:I488"/>
    <mergeCell ref="J488:K488"/>
    <mergeCell ref="J472:K472"/>
    <mergeCell ref="H472:I472"/>
    <mergeCell ref="J479:K479"/>
    <mergeCell ref="H479:I479"/>
    <mergeCell ref="J482:K482"/>
    <mergeCell ref="H482:I482"/>
    <mergeCell ref="A498:B498"/>
    <mergeCell ref="H498:K498"/>
    <mergeCell ref="C499:G499"/>
    <mergeCell ref="A501:B501"/>
    <mergeCell ref="H501:K501"/>
    <mergeCell ref="C502:G502"/>
    <mergeCell ref="J489:K489"/>
    <mergeCell ref="J490:K490"/>
    <mergeCell ref="J492:K492"/>
    <mergeCell ref="C489:F489"/>
    <mergeCell ref="C490:F490"/>
    <mergeCell ref="J491:K491"/>
    <mergeCell ref="C493:I493"/>
    <mergeCell ref="J493:K493"/>
  </mergeCells>
  <pageMargins left="0.39370078740157483" right="0.19685039370078741" top="0.39370078740157483" bottom="0.19685039370078741" header="0.19685039370078741" footer="0.19685039370078741"/>
  <pageSetup paperSize="9" scale="61" fitToHeight="0" orientation="portrait" r:id="rId1"/>
  <headerFooter>
    <oddHeader>&amp;L&amp;8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K869"/>
  <sheetViews>
    <sheetView workbookViewId="0">
      <selection activeCell="A865" sqref="A865:AN865"/>
    </sheetView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34136</v>
      </c>
      <c r="M1">
        <v>10</v>
      </c>
      <c r="N1">
        <v>11</v>
      </c>
      <c r="O1">
        <v>6</v>
      </c>
      <c r="P1">
        <v>1</v>
      </c>
      <c r="Q1">
        <v>0</v>
      </c>
    </row>
    <row r="12" spans="1:133" x14ac:dyDescent="0.2">
      <c r="A12" s="1">
        <v>1</v>
      </c>
      <c r="B12" s="1">
        <v>864</v>
      </c>
      <c r="C12" s="1">
        <v>0</v>
      </c>
      <c r="D12" s="1">
        <f>ROW(A829)</f>
        <v>829</v>
      </c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160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6</v>
      </c>
      <c r="AC12" s="1" t="s">
        <v>3</v>
      </c>
      <c r="AD12" s="1" t="s">
        <v>7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>
        <v>0</v>
      </c>
      <c r="BC12" s="1"/>
      <c r="BD12" s="1"/>
      <c r="BE12" s="1"/>
      <c r="BF12" s="1"/>
      <c r="BG12" s="1"/>
      <c r="BH12" s="1" t="s">
        <v>8</v>
      </c>
      <c r="BI12" s="1" t="s">
        <v>9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1</v>
      </c>
      <c r="BW12" s="1">
        <v>0</v>
      </c>
      <c r="BX12" s="1">
        <v>0</v>
      </c>
      <c r="BY12" s="1" t="s">
        <v>10</v>
      </c>
      <c r="BZ12" s="1" t="s">
        <v>11</v>
      </c>
      <c r="CA12" s="1" t="s">
        <v>12</v>
      </c>
      <c r="CB12" s="1" t="s">
        <v>12</v>
      </c>
      <c r="CC12" s="1" t="s">
        <v>12</v>
      </c>
      <c r="CD12" s="1" t="s">
        <v>12</v>
      </c>
      <c r="CE12" s="1" t="s">
        <v>13</v>
      </c>
      <c r="CF12" s="1">
        <v>0</v>
      </c>
      <c r="CG12" s="1">
        <v>0</v>
      </c>
      <c r="CH12" s="1">
        <v>40968</v>
      </c>
      <c r="CI12" s="1" t="s">
        <v>3</v>
      </c>
      <c r="CJ12" s="1" t="s">
        <v>3</v>
      </c>
      <c r="CK12" s="1">
        <v>66</v>
      </c>
      <c r="CL12" s="1"/>
      <c r="CM12" s="1"/>
      <c r="CN12" s="1"/>
      <c r="CO12" s="1"/>
      <c r="CP12" s="1"/>
      <c r="CQ12" s="1" t="s">
        <v>14</v>
      </c>
      <c r="CR12" s="1" t="s">
        <v>15</v>
      </c>
      <c r="CS12" s="1">
        <v>41660</v>
      </c>
      <c r="CT12" s="1">
        <v>1</v>
      </c>
      <c r="CU12" s="1">
        <v>66</v>
      </c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x14ac:dyDescent="0.2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45" x14ac:dyDescent="0.2">
      <c r="A18" s="2">
        <v>52</v>
      </c>
      <c r="B18" s="2">
        <f t="shared" ref="B18:G18" si="0">B829</f>
        <v>864</v>
      </c>
      <c r="C18" s="2">
        <f t="shared" si="0"/>
        <v>1</v>
      </c>
      <c r="D18" s="2">
        <f t="shared" si="0"/>
        <v>12</v>
      </c>
      <c r="E18" s="2">
        <f t="shared" si="0"/>
        <v>0</v>
      </c>
      <c r="F18" s="2" t="str">
        <f t="shared" si="0"/>
        <v>Новый объект</v>
      </c>
      <c r="G18" s="2" t="str">
        <f t="shared" si="0"/>
        <v>ВЛ-10кВ</v>
      </c>
      <c r="H18" s="2"/>
      <c r="I18" s="2"/>
      <c r="J18" s="2"/>
      <c r="K18" s="2"/>
      <c r="L18" s="2"/>
      <c r="M18" s="2"/>
      <c r="N18" s="2"/>
      <c r="O18" s="2">
        <f t="shared" ref="O18:AT18" si="1">O829</f>
        <v>3557101.32</v>
      </c>
      <c r="P18" s="2">
        <f t="shared" si="1"/>
        <v>1774066.22</v>
      </c>
      <c r="Q18" s="2">
        <f t="shared" si="1"/>
        <v>711449.13</v>
      </c>
      <c r="R18" s="2">
        <f t="shared" si="1"/>
        <v>323296.73</v>
      </c>
      <c r="S18" s="2">
        <f t="shared" si="1"/>
        <v>1071585.97</v>
      </c>
      <c r="T18" s="2">
        <f t="shared" si="1"/>
        <v>0</v>
      </c>
      <c r="U18" s="2">
        <f t="shared" si="1"/>
        <v>2756.18931054</v>
      </c>
      <c r="V18" s="2">
        <f t="shared" si="1"/>
        <v>0</v>
      </c>
      <c r="W18" s="2">
        <f t="shared" si="1"/>
        <v>0</v>
      </c>
      <c r="X18" s="2">
        <f t="shared" si="1"/>
        <v>861653.8</v>
      </c>
      <c r="Y18" s="2">
        <f t="shared" si="1"/>
        <v>444422.58</v>
      </c>
      <c r="Z18" s="2">
        <f t="shared" si="1"/>
        <v>0</v>
      </c>
      <c r="AA18" s="2">
        <f t="shared" si="1"/>
        <v>0</v>
      </c>
      <c r="AB18" s="2">
        <f t="shared" si="1"/>
        <v>0</v>
      </c>
      <c r="AC18" s="2">
        <f t="shared" si="1"/>
        <v>0</v>
      </c>
      <c r="AD18" s="2">
        <f t="shared" si="1"/>
        <v>0</v>
      </c>
      <c r="AE18" s="2">
        <f t="shared" si="1"/>
        <v>0</v>
      </c>
      <c r="AF18" s="2">
        <f t="shared" si="1"/>
        <v>0</v>
      </c>
      <c r="AG18" s="2">
        <f t="shared" si="1"/>
        <v>0</v>
      </c>
      <c r="AH18" s="2">
        <f t="shared" si="1"/>
        <v>0</v>
      </c>
      <c r="AI18" s="2">
        <f t="shared" si="1"/>
        <v>0</v>
      </c>
      <c r="AJ18" s="2">
        <f t="shared" si="1"/>
        <v>0</v>
      </c>
      <c r="AK18" s="2">
        <f t="shared" si="1"/>
        <v>0</v>
      </c>
      <c r="AL18" s="2">
        <f t="shared" si="1"/>
        <v>0</v>
      </c>
      <c r="AM18" s="2">
        <f t="shared" si="1"/>
        <v>0</v>
      </c>
      <c r="AN18" s="2">
        <f t="shared" si="1"/>
        <v>0</v>
      </c>
      <c r="AO18" s="2">
        <f t="shared" si="1"/>
        <v>0</v>
      </c>
      <c r="AP18" s="2">
        <f t="shared" si="1"/>
        <v>0</v>
      </c>
      <c r="AQ18" s="2">
        <f t="shared" si="1"/>
        <v>0</v>
      </c>
      <c r="AR18" s="2">
        <f t="shared" si="1"/>
        <v>5380452.5300000003</v>
      </c>
      <c r="AS18" s="2">
        <f t="shared" si="1"/>
        <v>1234731.79</v>
      </c>
      <c r="AT18" s="2">
        <f t="shared" si="1"/>
        <v>3112562.73</v>
      </c>
      <c r="AU18" s="2">
        <f t="shared" ref="AU18:BZ18" si="2">AU829</f>
        <v>1033158.01</v>
      </c>
      <c r="AV18" s="2">
        <f t="shared" si="2"/>
        <v>1774066.22</v>
      </c>
      <c r="AW18" s="2">
        <f t="shared" si="2"/>
        <v>1774066.22</v>
      </c>
      <c r="AX18" s="2">
        <f t="shared" si="2"/>
        <v>0</v>
      </c>
      <c r="AY18" s="2">
        <f t="shared" si="2"/>
        <v>1774066.22</v>
      </c>
      <c r="AZ18" s="2">
        <f t="shared" si="2"/>
        <v>0</v>
      </c>
      <c r="BA18" s="2">
        <f t="shared" si="2"/>
        <v>0</v>
      </c>
      <c r="BB18" s="2">
        <f t="shared" si="2"/>
        <v>0</v>
      </c>
      <c r="BC18" s="2">
        <f t="shared" si="2"/>
        <v>0</v>
      </c>
      <c r="BD18" s="2">
        <f t="shared" si="2"/>
        <v>0</v>
      </c>
      <c r="BE18" s="2">
        <f t="shared" si="2"/>
        <v>0</v>
      </c>
      <c r="BF18" s="2">
        <f t="shared" si="2"/>
        <v>0</v>
      </c>
      <c r="BG18" s="2">
        <f t="shared" si="2"/>
        <v>0</v>
      </c>
      <c r="BH18" s="2">
        <f t="shared" si="2"/>
        <v>0</v>
      </c>
      <c r="BI18" s="2">
        <f t="shared" si="2"/>
        <v>0</v>
      </c>
      <c r="BJ18" s="2">
        <f t="shared" si="2"/>
        <v>0</v>
      </c>
      <c r="BK18" s="2">
        <f t="shared" si="2"/>
        <v>0</v>
      </c>
      <c r="BL18" s="2">
        <f t="shared" si="2"/>
        <v>0</v>
      </c>
      <c r="BM18" s="2">
        <f t="shared" si="2"/>
        <v>0</v>
      </c>
      <c r="BN18" s="2">
        <f t="shared" si="2"/>
        <v>0</v>
      </c>
      <c r="BO18" s="2">
        <f t="shared" si="2"/>
        <v>0</v>
      </c>
      <c r="BP18" s="2">
        <f t="shared" si="2"/>
        <v>0</v>
      </c>
      <c r="BQ18" s="2">
        <f t="shared" si="2"/>
        <v>0</v>
      </c>
      <c r="BR18" s="2">
        <f t="shared" si="2"/>
        <v>0</v>
      </c>
      <c r="BS18" s="2">
        <f t="shared" si="2"/>
        <v>0</v>
      </c>
      <c r="BT18" s="2">
        <f t="shared" si="2"/>
        <v>0</v>
      </c>
      <c r="BU18" s="2">
        <f t="shared" si="2"/>
        <v>0</v>
      </c>
      <c r="BV18" s="2">
        <f t="shared" si="2"/>
        <v>0</v>
      </c>
      <c r="BW18" s="2">
        <f t="shared" si="2"/>
        <v>0</v>
      </c>
      <c r="BX18" s="2">
        <f t="shared" si="2"/>
        <v>0</v>
      </c>
      <c r="BY18" s="2">
        <f t="shared" si="2"/>
        <v>0</v>
      </c>
      <c r="BZ18" s="2">
        <f t="shared" si="2"/>
        <v>0</v>
      </c>
      <c r="CA18" s="2">
        <f t="shared" ref="CA18:DF18" si="3">CA829</f>
        <v>0</v>
      </c>
      <c r="CB18" s="2">
        <f t="shared" si="3"/>
        <v>0</v>
      </c>
      <c r="CC18" s="2">
        <f t="shared" si="3"/>
        <v>0</v>
      </c>
      <c r="CD18" s="2">
        <f t="shared" si="3"/>
        <v>0</v>
      </c>
      <c r="CE18" s="2">
        <f t="shared" si="3"/>
        <v>0</v>
      </c>
      <c r="CF18" s="2">
        <f t="shared" si="3"/>
        <v>0</v>
      </c>
      <c r="CG18" s="2">
        <f t="shared" si="3"/>
        <v>0</v>
      </c>
      <c r="CH18" s="2">
        <f t="shared" si="3"/>
        <v>0</v>
      </c>
      <c r="CI18" s="2">
        <f t="shared" si="3"/>
        <v>0</v>
      </c>
      <c r="CJ18" s="2">
        <f t="shared" si="3"/>
        <v>0</v>
      </c>
      <c r="CK18" s="2">
        <f t="shared" si="3"/>
        <v>0</v>
      </c>
      <c r="CL18" s="2">
        <f t="shared" si="3"/>
        <v>0</v>
      </c>
      <c r="CM18" s="2">
        <f t="shared" si="3"/>
        <v>0</v>
      </c>
      <c r="CN18" s="2">
        <f t="shared" si="3"/>
        <v>0</v>
      </c>
      <c r="CO18" s="2">
        <f t="shared" si="3"/>
        <v>0</v>
      </c>
      <c r="CP18" s="2">
        <f t="shared" si="3"/>
        <v>0</v>
      </c>
      <c r="CQ18" s="2">
        <f t="shared" si="3"/>
        <v>0</v>
      </c>
      <c r="CR18" s="2">
        <f t="shared" si="3"/>
        <v>0</v>
      </c>
      <c r="CS18" s="2">
        <f t="shared" si="3"/>
        <v>0</v>
      </c>
      <c r="CT18" s="2">
        <f t="shared" si="3"/>
        <v>0</v>
      </c>
      <c r="CU18" s="2">
        <f t="shared" si="3"/>
        <v>0</v>
      </c>
      <c r="CV18" s="2">
        <f t="shared" si="3"/>
        <v>0</v>
      </c>
      <c r="CW18" s="2">
        <f t="shared" si="3"/>
        <v>0</v>
      </c>
      <c r="CX18" s="2">
        <f t="shared" si="3"/>
        <v>0</v>
      </c>
      <c r="CY18" s="2">
        <f t="shared" si="3"/>
        <v>0</v>
      </c>
      <c r="CZ18" s="2">
        <f t="shared" si="3"/>
        <v>0</v>
      </c>
      <c r="DA18" s="2">
        <f t="shared" si="3"/>
        <v>0</v>
      </c>
      <c r="DB18" s="2">
        <f t="shared" si="3"/>
        <v>0</v>
      </c>
      <c r="DC18" s="2">
        <f t="shared" si="3"/>
        <v>0</v>
      </c>
      <c r="DD18" s="2">
        <f t="shared" si="3"/>
        <v>0</v>
      </c>
      <c r="DE18" s="2">
        <f t="shared" si="3"/>
        <v>0</v>
      </c>
      <c r="DF18" s="2">
        <f t="shared" si="3"/>
        <v>0</v>
      </c>
      <c r="DG18" s="3">
        <f t="shared" ref="DG18:EL18" si="4">DG829</f>
        <v>0</v>
      </c>
      <c r="DH18" s="3">
        <f t="shared" si="4"/>
        <v>0</v>
      </c>
      <c r="DI18" s="3">
        <f t="shared" si="4"/>
        <v>0</v>
      </c>
      <c r="DJ18" s="3">
        <f t="shared" si="4"/>
        <v>0</v>
      </c>
      <c r="DK18" s="3">
        <f t="shared" si="4"/>
        <v>0</v>
      </c>
      <c r="DL18" s="3">
        <f t="shared" si="4"/>
        <v>0</v>
      </c>
      <c r="DM18" s="3">
        <f t="shared" si="4"/>
        <v>0</v>
      </c>
      <c r="DN18" s="3">
        <f t="shared" si="4"/>
        <v>0</v>
      </c>
      <c r="DO18" s="3">
        <f t="shared" si="4"/>
        <v>0</v>
      </c>
      <c r="DP18" s="3">
        <f t="shared" si="4"/>
        <v>0</v>
      </c>
      <c r="DQ18" s="3">
        <f t="shared" si="4"/>
        <v>0</v>
      </c>
      <c r="DR18" s="3">
        <f t="shared" si="4"/>
        <v>0</v>
      </c>
      <c r="DS18" s="3">
        <f t="shared" si="4"/>
        <v>0</v>
      </c>
      <c r="DT18" s="3">
        <f t="shared" si="4"/>
        <v>0</v>
      </c>
      <c r="DU18" s="3">
        <f t="shared" si="4"/>
        <v>0</v>
      </c>
      <c r="DV18" s="3">
        <f t="shared" si="4"/>
        <v>0</v>
      </c>
      <c r="DW18" s="3">
        <f t="shared" si="4"/>
        <v>0</v>
      </c>
      <c r="DX18" s="3">
        <f t="shared" si="4"/>
        <v>0</v>
      </c>
      <c r="DY18" s="3">
        <f t="shared" si="4"/>
        <v>0</v>
      </c>
      <c r="DZ18" s="3">
        <f t="shared" si="4"/>
        <v>0</v>
      </c>
      <c r="EA18" s="3">
        <f t="shared" si="4"/>
        <v>0</v>
      </c>
      <c r="EB18" s="3">
        <f t="shared" si="4"/>
        <v>0</v>
      </c>
      <c r="EC18" s="3">
        <f t="shared" si="4"/>
        <v>0</v>
      </c>
      <c r="ED18" s="3">
        <f t="shared" si="4"/>
        <v>0</v>
      </c>
      <c r="EE18" s="3">
        <f t="shared" si="4"/>
        <v>0</v>
      </c>
      <c r="EF18" s="3">
        <f t="shared" si="4"/>
        <v>0</v>
      </c>
      <c r="EG18" s="3">
        <f t="shared" si="4"/>
        <v>0</v>
      </c>
      <c r="EH18" s="3">
        <f t="shared" si="4"/>
        <v>0</v>
      </c>
      <c r="EI18" s="3">
        <f t="shared" si="4"/>
        <v>0</v>
      </c>
      <c r="EJ18" s="3">
        <f t="shared" si="4"/>
        <v>0</v>
      </c>
      <c r="EK18" s="3">
        <f t="shared" si="4"/>
        <v>0</v>
      </c>
      <c r="EL18" s="3">
        <f t="shared" si="4"/>
        <v>0</v>
      </c>
      <c r="EM18" s="3">
        <f t="shared" ref="EM18:FR18" si="5">EM829</f>
        <v>0</v>
      </c>
      <c r="EN18" s="3">
        <f t="shared" si="5"/>
        <v>0</v>
      </c>
      <c r="EO18" s="3">
        <f t="shared" si="5"/>
        <v>0</v>
      </c>
      <c r="EP18" s="3">
        <f t="shared" si="5"/>
        <v>0</v>
      </c>
      <c r="EQ18" s="3">
        <f t="shared" si="5"/>
        <v>0</v>
      </c>
      <c r="ER18" s="3">
        <f t="shared" si="5"/>
        <v>0</v>
      </c>
      <c r="ES18" s="3">
        <f t="shared" si="5"/>
        <v>0</v>
      </c>
      <c r="ET18" s="3">
        <f t="shared" si="5"/>
        <v>0</v>
      </c>
      <c r="EU18" s="3">
        <f t="shared" si="5"/>
        <v>0</v>
      </c>
      <c r="EV18" s="3">
        <f t="shared" si="5"/>
        <v>0</v>
      </c>
      <c r="EW18" s="3">
        <f t="shared" si="5"/>
        <v>0</v>
      </c>
      <c r="EX18" s="3">
        <f t="shared" si="5"/>
        <v>0</v>
      </c>
      <c r="EY18" s="3">
        <f t="shared" si="5"/>
        <v>0</v>
      </c>
      <c r="EZ18" s="3">
        <f t="shared" si="5"/>
        <v>0</v>
      </c>
      <c r="FA18" s="3">
        <f t="shared" si="5"/>
        <v>0</v>
      </c>
      <c r="FB18" s="3">
        <f t="shared" si="5"/>
        <v>0</v>
      </c>
      <c r="FC18" s="3">
        <f t="shared" si="5"/>
        <v>0</v>
      </c>
      <c r="FD18" s="3">
        <f t="shared" si="5"/>
        <v>0</v>
      </c>
      <c r="FE18" s="3">
        <f t="shared" si="5"/>
        <v>0</v>
      </c>
      <c r="FF18" s="3">
        <f t="shared" si="5"/>
        <v>0</v>
      </c>
      <c r="FG18" s="3">
        <f t="shared" si="5"/>
        <v>0</v>
      </c>
      <c r="FH18" s="3">
        <f t="shared" si="5"/>
        <v>0</v>
      </c>
      <c r="FI18" s="3">
        <f t="shared" si="5"/>
        <v>0</v>
      </c>
      <c r="FJ18" s="3">
        <f t="shared" si="5"/>
        <v>0</v>
      </c>
      <c r="FK18" s="3">
        <f t="shared" si="5"/>
        <v>0</v>
      </c>
      <c r="FL18" s="3">
        <f t="shared" si="5"/>
        <v>0</v>
      </c>
      <c r="FM18" s="3">
        <f t="shared" si="5"/>
        <v>0</v>
      </c>
      <c r="FN18" s="3">
        <f t="shared" si="5"/>
        <v>0</v>
      </c>
      <c r="FO18" s="3">
        <f t="shared" si="5"/>
        <v>0</v>
      </c>
      <c r="FP18" s="3">
        <f t="shared" si="5"/>
        <v>0</v>
      </c>
      <c r="FQ18" s="3">
        <f t="shared" si="5"/>
        <v>0</v>
      </c>
      <c r="FR18" s="3">
        <f t="shared" si="5"/>
        <v>0</v>
      </c>
      <c r="FS18" s="3">
        <f t="shared" ref="FS18:GX18" si="6">FS829</f>
        <v>0</v>
      </c>
      <c r="FT18" s="3">
        <f t="shared" si="6"/>
        <v>0</v>
      </c>
      <c r="FU18" s="3">
        <f t="shared" si="6"/>
        <v>0</v>
      </c>
      <c r="FV18" s="3">
        <f t="shared" si="6"/>
        <v>0</v>
      </c>
      <c r="FW18" s="3">
        <f t="shared" si="6"/>
        <v>0</v>
      </c>
      <c r="FX18" s="3">
        <f t="shared" si="6"/>
        <v>0</v>
      </c>
      <c r="FY18" s="3">
        <f t="shared" si="6"/>
        <v>0</v>
      </c>
      <c r="FZ18" s="3">
        <f t="shared" si="6"/>
        <v>0</v>
      </c>
      <c r="GA18" s="3">
        <f t="shared" si="6"/>
        <v>0</v>
      </c>
      <c r="GB18" s="3">
        <f t="shared" si="6"/>
        <v>0</v>
      </c>
      <c r="GC18" s="3">
        <f t="shared" si="6"/>
        <v>0</v>
      </c>
      <c r="GD18" s="3">
        <f t="shared" si="6"/>
        <v>0</v>
      </c>
      <c r="GE18" s="3">
        <f t="shared" si="6"/>
        <v>0</v>
      </c>
      <c r="GF18" s="3">
        <f t="shared" si="6"/>
        <v>0</v>
      </c>
      <c r="GG18" s="3">
        <f t="shared" si="6"/>
        <v>0</v>
      </c>
      <c r="GH18" s="3">
        <f t="shared" si="6"/>
        <v>0</v>
      </c>
      <c r="GI18" s="3">
        <f t="shared" si="6"/>
        <v>0</v>
      </c>
      <c r="GJ18" s="3">
        <f t="shared" si="6"/>
        <v>0</v>
      </c>
      <c r="GK18" s="3">
        <f t="shared" si="6"/>
        <v>0</v>
      </c>
      <c r="GL18" s="3">
        <f t="shared" si="6"/>
        <v>0</v>
      </c>
      <c r="GM18" s="3">
        <f t="shared" si="6"/>
        <v>0</v>
      </c>
      <c r="GN18" s="3">
        <f t="shared" si="6"/>
        <v>0</v>
      </c>
      <c r="GO18" s="3">
        <f t="shared" si="6"/>
        <v>0</v>
      </c>
      <c r="GP18" s="3">
        <f t="shared" si="6"/>
        <v>0</v>
      </c>
      <c r="GQ18" s="3">
        <f t="shared" si="6"/>
        <v>0</v>
      </c>
      <c r="GR18" s="3">
        <f t="shared" si="6"/>
        <v>0</v>
      </c>
      <c r="GS18" s="3">
        <f t="shared" si="6"/>
        <v>0</v>
      </c>
      <c r="GT18" s="3">
        <f t="shared" si="6"/>
        <v>0</v>
      </c>
      <c r="GU18" s="3">
        <f t="shared" si="6"/>
        <v>0</v>
      </c>
      <c r="GV18" s="3">
        <f t="shared" si="6"/>
        <v>0</v>
      </c>
      <c r="GW18" s="3">
        <f t="shared" si="6"/>
        <v>0</v>
      </c>
      <c r="GX18" s="3">
        <f t="shared" si="6"/>
        <v>0</v>
      </c>
    </row>
    <row r="20" spans="1:245" x14ac:dyDescent="0.2">
      <c r="A20" s="1">
        <v>3</v>
      </c>
      <c r="B20" s="1">
        <v>0</v>
      </c>
      <c r="C20" s="1"/>
      <c r="D20" s="1">
        <f>ROW(A254)</f>
        <v>254</v>
      </c>
      <c r="E20" s="1"/>
      <c r="F20" s="1" t="s">
        <v>16</v>
      </c>
      <c r="G20" s="1" t="s">
        <v>17</v>
      </c>
      <c r="H20" s="1" t="s">
        <v>3</v>
      </c>
      <c r="I20" s="1">
        <v>0</v>
      </c>
      <c r="J20" s="1" t="s">
        <v>3</v>
      </c>
      <c r="K20" s="1">
        <v>-1</v>
      </c>
      <c r="L20" s="1" t="s">
        <v>3</v>
      </c>
      <c r="M20" s="1" t="s">
        <v>3</v>
      </c>
      <c r="N20" s="1"/>
      <c r="O20" s="1"/>
      <c r="P20" s="1"/>
      <c r="Q20" s="1"/>
      <c r="R20" s="1"/>
      <c r="S20" s="1">
        <v>0</v>
      </c>
      <c r="T20" s="1"/>
      <c r="U20" s="1" t="s">
        <v>3</v>
      </c>
      <c r="V20" s="1">
        <v>0</v>
      </c>
      <c r="W20" s="1"/>
      <c r="X20" s="1"/>
      <c r="Y20" s="1"/>
      <c r="Z20" s="1"/>
      <c r="AA20" s="1"/>
      <c r="AB20" s="1" t="s">
        <v>3</v>
      </c>
      <c r="AC20" s="1" t="s">
        <v>3</v>
      </c>
      <c r="AD20" s="1" t="s">
        <v>3</v>
      </c>
      <c r="AE20" s="1" t="s">
        <v>3</v>
      </c>
      <c r="AF20" s="1" t="s">
        <v>3</v>
      </c>
      <c r="AG20" s="1" t="s">
        <v>3</v>
      </c>
      <c r="AH20" s="1"/>
      <c r="AI20" s="1"/>
      <c r="AJ20" s="1"/>
      <c r="AK20" s="1"/>
      <c r="AL20" s="1"/>
      <c r="AM20" s="1"/>
      <c r="AN20" s="1"/>
      <c r="AO20" s="1"/>
      <c r="AP20" s="1" t="s">
        <v>3</v>
      </c>
      <c r="AQ20" s="1" t="s">
        <v>3</v>
      </c>
      <c r="AR20" s="1" t="s">
        <v>3</v>
      </c>
      <c r="AS20" s="1"/>
      <c r="AT20" s="1"/>
      <c r="AU20" s="1"/>
      <c r="AV20" s="1"/>
      <c r="AW20" s="1"/>
      <c r="AX20" s="1"/>
      <c r="AY20" s="1"/>
      <c r="AZ20" s="1" t="s">
        <v>3</v>
      </c>
      <c r="BA20" s="1"/>
      <c r="BB20" s="1" t="s">
        <v>3</v>
      </c>
      <c r="BC20" s="1" t="s">
        <v>3</v>
      </c>
      <c r="BD20" s="1" t="s">
        <v>3</v>
      </c>
      <c r="BE20" s="1" t="s">
        <v>3</v>
      </c>
      <c r="BF20" s="1" t="s">
        <v>3</v>
      </c>
      <c r="BG20" s="1" t="s">
        <v>3</v>
      </c>
      <c r="BH20" s="1" t="s">
        <v>3</v>
      </c>
      <c r="BI20" s="1" t="s">
        <v>3</v>
      </c>
      <c r="BJ20" s="1" t="s">
        <v>3</v>
      </c>
      <c r="BK20" s="1" t="s">
        <v>3</v>
      </c>
      <c r="BL20" s="1" t="s">
        <v>3</v>
      </c>
      <c r="BM20" s="1" t="s">
        <v>3</v>
      </c>
      <c r="BN20" s="1" t="s">
        <v>3</v>
      </c>
      <c r="BO20" s="1" t="s">
        <v>3</v>
      </c>
      <c r="BP20" s="1" t="s">
        <v>3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3</v>
      </c>
      <c r="CJ20" s="1" t="s">
        <v>3</v>
      </c>
      <c r="CK20" t="s">
        <v>3</v>
      </c>
      <c r="CL20" t="s">
        <v>3</v>
      </c>
      <c r="CM20" t="s">
        <v>3</v>
      </c>
      <c r="CN20" t="s">
        <v>3</v>
      </c>
      <c r="CO20" t="s">
        <v>3</v>
      </c>
      <c r="CP20" t="s">
        <v>3</v>
      </c>
      <c r="CQ20" t="s">
        <v>3</v>
      </c>
    </row>
    <row r="22" spans="1:245" x14ac:dyDescent="0.2">
      <c r="A22" s="2">
        <v>52</v>
      </c>
      <c r="B22" s="2">
        <f t="shared" ref="B22:G22" si="7">B254</f>
        <v>0</v>
      </c>
      <c r="C22" s="2">
        <f t="shared" si="7"/>
        <v>3</v>
      </c>
      <c r="D22" s="2">
        <f t="shared" si="7"/>
        <v>20</v>
      </c>
      <c r="E22" s="2">
        <f t="shared" si="7"/>
        <v>0</v>
      </c>
      <c r="F22" s="2" t="str">
        <f t="shared" si="7"/>
        <v>Новая локальная смета</v>
      </c>
      <c r="G22" s="2" t="str">
        <f t="shared" si="7"/>
        <v>Реконструкция ВЛ-10кВ от опоры б/н до МТП-776 по адресу: г.Москва, поселение Роговское, д.Каменка  (инв. № 43315258).</v>
      </c>
      <c r="H22" s="2"/>
      <c r="I22" s="2"/>
      <c r="J22" s="2"/>
      <c r="K22" s="2"/>
      <c r="L22" s="2"/>
      <c r="M22" s="2"/>
      <c r="N22" s="2"/>
      <c r="O22" s="2">
        <f t="shared" ref="O22:AT22" si="8">O254</f>
        <v>446232.48</v>
      </c>
      <c r="P22" s="2">
        <f t="shared" si="8"/>
        <v>204233.45</v>
      </c>
      <c r="Q22" s="2">
        <f t="shared" si="8"/>
        <v>84554.880000000005</v>
      </c>
      <c r="R22" s="2">
        <f t="shared" si="8"/>
        <v>38747.54</v>
      </c>
      <c r="S22" s="2">
        <f t="shared" si="8"/>
        <v>157444.15</v>
      </c>
      <c r="T22" s="2">
        <f t="shared" si="8"/>
        <v>0</v>
      </c>
      <c r="U22" s="2">
        <f t="shared" si="8"/>
        <v>394.37116319</v>
      </c>
      <c r="V22" s="2">
        <f t="shared" si="8"/>
        <v>0</v>
      </c>
      <c r="W22" s="2">
        <f t="shared" si="8"/>
        <v>0</v>
      </c>
      <c r="X22" s="2">
        <f t="shared" si="8"/>
        <v>122746.08</v>
      </c>
      <c r="Y22" s="2">
        <f t="shared" si="8"/>
        <v>64960.23</v>
      </c>
      <c r="Z22" s="2">
        <f t="shared" si="8"/>
        <v>0</v>
      </c>
      <c r="AA22" s="2">
        <f t="shared" si="8"/>
        <v>0</v>
      </c>
      <c r="AB22" s="2">
        <f t="shared" si="8"/>
        <v>0</v>
      </c>
      <c r="AC22" s="2">
        <f t="shared" si="8"/>
        <v>0</v>
      </c>
      <c r="AD22" s="2">
        <f t="shared" si="8"/>
        <v>0</v>
      </c>
      <c r="AE22" s="2">
        <f t="shared" si="8"/>
        <v>0</v>
      </c>
      <c r="AF22" s="2">
        <f t="shared" si="8"/>
        <v>0</v>
      </c>
      <c r="AG22" s="2">
        <f t="shared" si="8"/>
        <v>0</v>
      </c>
      <c r="AH22" s="2">
        <f t="shared" si="8"/>
        <v>0</v>
      </c>
      <c r="AI22" s="2">
        <f t="shared" si="8"/>
        <v>0</v>
      </c>
      <c r="AJ22" s="2">
        <f t="shared" si="8"/>
        <v>0</v>
      </c>
      <c r="AK22" s="2">
        <f t="shared" si="8"/>
        <v>0</v>
      </c>
      <c r="AL22" s="2">
        <f t="shared" si="8"/>
        <v>0</v>
      </c>
      <c r="AM22" s="2">
        <f t="shared" si="8"/>
        <v>0</v>
      </c>
      <c r="AN22" s="2">
        <f t="shared" si="8"/>
        <v>0</v>
      </c>
      <c r="AO22" s="2">
        <f t="shared" si="8"/>
        <v>0</v>
      </c>
      <c r="AP22" s="2">
        <f t="shared" si="8"/>
        <v>0</v>
      </c>
      <c r="AQ22" s="2">
        <f t="shared" si="8"/>
        <v>0</v>
      </c>
      <c r="AR22" s="2">
        <f t="shared" si="8"/>
        <v>695934.88</v>
      </c>
      <c r="AS22" s="2">
        <f t="shared" si="8"/>
        <v>192093.05</v>
      </c>
      <c r="AT22" s="2">
        <f t="shared" si="8"/>
        <v>326256.52</v>
      </c>
      <c r="AU22" s="2">
        <f t="shared" ref="AU22:BZ22" si="9">AU254</f>
        <v>177585.31</v>
      </c>
      <c r="AV22" s="2">
        <f t="shared" si="9"/>
        <v>204233.45</v>
      </c>
      <c r="AW22" s="2">
        <f t="shared" si="9"/>
        <v>204233.45</v>
      </c>
      <c r="AX22" s="2">
        <f t="shared" si="9"/>
        <v>0</v>
      </c>
      <c r="AY22" s="2">
        <f t="shared" si="9"/>
        <v>204233.45</v>
      </c>
      <c r="AZ22" s="2">
        <f t="shared" si="9"/>
        <v>0</v>
      </c>
      <c r="BA22" s="2">
        <f t="shared" si="9"/>
        <v>0</v>
      </c>
      <c r="BB22" s="2">
        <f t="shared" si="9"/>
        <v>0</v>
      </c>
      <c r="BC22" s="2">
        <f t="shared" si="9"/>
        <v>0</v>
      </c>
      <c r="BD22" s="2">
        <f t="shared" si="9"/>
        <v>0</v>
      </c>
      <c r="BE22" s="2">
        <f t="shared" si="9"/>
        <v>0</v>
      </c>
      <c r="BF22" s="2">
        <f t="shared" si="9"/>
        <v>0</v>
      </c>
      <c r="BG22" s="2">
        <f t="shared" si="9"/>
        <v>0</v>
      </c>
      <c r="BH22" s="2">
        <f t="shared" si="9"/>
        <v>0</v>
      </c>
      <c r="BI22" s="2">
        <f t="shared" si="9"/>
        <v>0</v>
      </c>
      <c r="BJ22" s="2">
        <f t="shared" si="9"/>
        <v>0</v>
      </c>
      <c r="BK22" s="2">
        <f t="shared" si="9"/>
        <v>0</v>
      </c>
      <c r="BL22" s="2">
        <f t="shared" si="9"/>
        <v>0</v>
      </c>
      <c r="BM22" s="2">
        <f t="shared" si="9"/>
        <v>0</v>
      </c>
      <c r="BN22" s="2">
        <f t="shared" si="9"/>
        <v>0</v>
      </c>
      <c r="BO22" s="2">
        <f t="shared" si="9"/>
        <v>0</v>
      </c>
      <c r="BP22" s="2">
        <f t="shared" si="9"/>
        <v>0</v>
      </c>
      <c r="BQ22" s="2">
        <f t="shared" si="9"/>
        <v>0</v>
      </c>
      <c r="BR22" s="2">
        <f t="shared" si="9"/>
        <v>0</v>
      </c>
      <c r="BS22" s="2">
        <f t="shared" si="9"/>
        <v>0</v>
      </c>
      <c r="BT22" s="2">
        <f t="shared" si="9"/>
        <v>0</v>
      </c>
      <c r="BU22" s="2">
        <f t="shared" si="9"/>
        <v>0</v>
      </c>
      <c r="BV22" s="2">
        <f t="shared" si="9"/>
        <v>0</v>
      </c>
      <c r="BW22" s="2">
        <f t="shared" si="9"/>
        <v>0</v>
      </c>
      <c r="BX22" s="2">
        <f t="shared" si="9"/>
        <v>0</v>
      </c>
      <c r="BY22" s="2">
        <f t="shared" si="9"/>
        <v>0</v>
      </c>
      <c r="BZ22" s="2">
        <f t="shared" si="9"/>
        <v>0</v>
      </c>
      <c r="CA22" s="2">
        <f t="shared" ref="CA22:DF22" si="10">CA254</f>
        <v>0</v>
      </c>
      <c r="CB22" s="2">
        <f t="shared" si="10"/>
        <v>0</v>
      </c>
      <c r="CC22" s="2">
        <f t="shared" si="10"/>
        <v>0</v>
      </c>
      <c r="CD22" s="2">
        <f t="shared" si="10"/>
        <v>0</v>
      </c>
      <c r="CE22" s="2">
        <f t="shared" si="10"/>
        <v>0</v>
      </c>
      <c r="CF22" s="2">
        <f t="shared" si="10"/>
        <v>0</v>
      </c>
      <c r="CG22" s="2">
        <f t="shared" si="10"/>
        <v>0</v>
      </c>
      <c r="CH22" s="2">
        <f t="shared" si="10"/>
        <v>0</v>
      </c>
      <c r="CI22" s="2">
        <f t="shared" si="10"/>
        <v>0</v>
      </c>
      <c r="CJ22" s="2">
        <f t="shared" si="10"/>
        <v>0</v>
      </c>
      <c r="CK22" s="2">
        <f t="shared" si="10"/>
        <v>0</v>
      </c>
      <c r="CL22" s="2">
        <f t="shared" si="10"/>
        <v>0</v>
      </c>
      <c r="CM22" s="2">
        <f t="shared" si="10"/>
        <v>0</v>
      </c>
      <c r="CN22" s="2">
        <f t="shared" si="10"/>
        <v>0</v>
      </c>
      <c r="CO22" s="2">
        <f t="shared" si="10"/>
        <v>0</v>
      </c>
      <c r="CP22" s="2">
        <f t="shared" si="10"/>
        <v>0</v>
      </c>
      <c r="CQ22" s="2">
        <f t="shared" si="10"/>
        <v>0</v>
      </c>
      <c r="CR22" s="2">
        <f t="shared" si="10"/>
        <v>0</v>
      </c>
      <c r="CS22" s="2">
        <f t="shared" si="10"/>
        <v>0</v>
      </c>
      <c r="CT22" s="2">
        <f t="shared" si="10"/>
        <v>0</v>
      </c>
      <c r="CU22" s="2">
        <f t="shared" si="10"/>
        <v>0</v>
      </c>
      <c r="CV22" s="2">
        <f t="shared" si="10"/>
        <v>0</v>
      </c>
      <c r="CW22" s="2">
        <f t="shared" si="10"/>
        <v>0</v>
      </c>
      <c r="CX22" s="2">
        <f t="shared" si="10"/>
        <v>0</v>
      </c>
      <c r="CY22" s="2">
        <f t="shared" si="10"/>
        <v>0</v>
      </c>
      <c r="CZ22" s="2">
        <f t="shared" si="10"/>
        <v>0</v>
      </c>
      <c r="DA22" s="2">
        <f t="shared" si="10"/>
        <v>0</v>
      </c>
      <c r="DB22" s="2">
        <f t="shared" si="10"/>
        <v>0</v>
      </c>
      <c r="DC22" s="2">
        <f t="shared" si="10"/>
        <v>0</v>
      </c>
      <c r="DD22" s="2">
        <f t="shared" si="10"/>
        <v>0</v>
      </c>
      <c r="DE22" s="2">
        <f t="shared" si="10"/>
        <v>0</v>
      </c>
      <c r="DF22" s="2">
        <f t="shared" si="10"/>
        <v>0</v>
      </c>
      <c r="DG22" s="3">
        <f t="shared" ref="DG22:EL22" si="11">DG254</f>
        <v>0</v>
      </c>
      <c r="DH22" s="3">
        <f t="shared" si="11"/>
        <v>0</v>
      </c>
      <c r="DI22" s="3">
        <f t="shared" si="11"/>
        <v>0</v>
      </c>
      <c r="DJ22" s="3">
        <f t="shared" si="11"/>
        <v>0</v>
      </c>
      <c r="DK22" s="3">
        <f t="shared" si="11"/>
        <v>0</v>
      </c>
      <c r="DL22" s="3">
        <f t="shared" si="11"/>
        <v>0</v>
      </c>
      <c r="DM22" s="3">
        <f t="shared" si="11"/>
        <v>0</v>
      </c>
      <c r="DN22" s="3">
        <f t="shared" si="11"/>
        <v>0</v>
      </c>
      <c r="DO22" s="3">
        <f t="shared" si="11"/>
        <v>0</v>
      </c>
      <c r="DP22" s="3">
        <f t="shared" si="11"/>
        <v>0</v>
      </c>
      <c r="DQ22" s="3">
        <f t="shared" si="11"/>
        <v>0</v>
      </c>
      <c r="DR22" s="3">
        <f t="shared" si="11"/>
        <v>0</v>
      </c>
      <c r="DS22" s="3">
        <f t="shared" si="11"/>
        <v>0</v>
      </c>
      <c r="DT22" s="3">
        <f t="shared" si="11"/>
        <v>0</v>
      </c>
      <c r="DU22" s="3">
        <f t="shared" si="11"/>
        <v>0</v>
      </c>
      <c r="DV22" s="3">
        <f t="shared" si="11"/>
        <v>0</v>
      </c>
      <c r="DW22" s="3">
        <f t="shared" si="11"/>
        <v>0</v>
      </c>
      <c r="DX22" s="3">
        <f t="shared" si="11"/>
        <v>0</v>
      </c>
      <c r="DY22" s="3">
        <f t="shared" si="11"/>
        <v>0</v>
      </c>
      <c r="DZ22" s="3">
        <f t="shared" si="11"/>
        <v>0</v>
      </c>
      <c r="EA22" s="3">
        <f t="shared" si="11"/>
        <v>0</v>
      </c>
      <c r="EB22" s="3">
        <f t="shared" si="11"/>
        <v>0</v>
      </c>
      <c r="EC22" s="3">
        <f t="shared" si="11"/>
        <v>0</v>
      </c>
      <c r="ED22" s="3">
        <f t="shared" si="11"/>
        <v>0</v>
      </c>
      <c r="EE22" s="3">
        <f t="shared" si="11"/>
        <v>0</v>
      </c>
      <c r="EF22" s="3">
        <f t="shared" si="11"/>
        <v>0</v>
      </c>
      <c r="EG22" s="3">
        <f t="shared" si="11"/>
        <v>0</v>
      </c>
      <c r="EH22" s="3">
        <f t="shared" si="11"/>
        <v>0</v>
      </c>
      <c r="EI22" s="3">
        <f t="shared" si="11"/>
        <v>0</v>
      </c>
      <c r="EJ22" s="3">
        <f t="shared" si="11"/>
        <v>0</v>
      </c>
      <c r="EK22" s="3">
        <f t="shared" si="11"/>
        <v>0</v>
      </c>
      <c r="EL22" s="3">
        <f t="shared" si="11"/>
        <v>0</v>
      </c>
      <c r="EM22" s="3">
        <f t="shared" ref="EM22:FR22" si="12">EM254</f>
        <v>0</v>
      </c>
      <c r="EN22" s="3">
        <f t="shared" si="12"/>
        <v>0</v>
      </c>
      <c r="EO22" s="3">
        <f t="shared" si="12"/>
        <v>0</v>
      </c>
      <c r="EP22" s="3">
        <f t="shared" si="12"/>
        <v>0</v>
      </c>
      <c r="EQ22" s="3">
        <f t="shared" si="12"/>
        <v>0</v>
      </c>
      <c r="ER22" s="3">
        <f t="shared" si="12"/>
        <v>0</v>
      </c>
      <c r="ES22" s="3">
        <f t="shared" si="12"/>
        <v>0</v>
      </c>
      <c r="ET22" s="3">
        <f t="shared" si="12"/>
        <v>0</v>
      </c>
      <c r="EU22" s="3">
        <f t="shared" si="12"/>
        <v>0</v>
      </c>
      <c r="EV22" s="3">
        <f t="shared" si="12"/>
        <v>0</v>
      </c>
      <c r="EW22" s="3">
        <f t="shared" si="12"/>
        <v>0</v>
      </c>
      <c r="EX22" s="3">
        <f t="shared" si="12"/>
        <v>0</v>
      </c>
      <c r="EY22" s="3">
        <f t="shared" si="12"/>
        <v>0</v>
      </c>
      <c r="EZ22" s="3">
        <f t="shared" si="12"/>
        <v>0</v>
      </c>
      <c r="FA22" s="3">
        <f t="shared" si="12"/>
        <v>0</v>
      </c>
      <c r="FB22" s="3">
        <f t="shared" si="12"/>
        <v>0</v>
      </c>
      <c r="FC22" s="3">
        <f t="shared" si="12"/>
        <v>0</v>
      </c>
      <c r="FD22" s="3">
        <f t="shared" si="12"/>
        <v>0</v>
      </c>
      <c r="FE22" s="3">
        <f t="shared" si="12"/>
        <v>0</v>
      </c>
      <c r="FF22" s="3">
        <f t="shared" si="12"/>
        <v>0</v>
      </c>
      <c r="FG22" s="3">
        <f t="shared" si="12"/>
        <v>0</v>
      </c>
      <c r="FH22" s="3">
        <f t="shared" si="12"/>
        <v>0</v>
      </c>
      <c r="FI22" s="3">
        <f t="shared" si="12"/>
        <v>0</v>
      </c>
      <c r="FJ22" s="3">
        <f t="shared" si="12"/>
        <v>0</v>
      </c>
      <c r="FK22" s="3">
        <f t="shared" si="12"/>
        <v>0</v>
      </c>
      <c r="FL22" s="3">
        <f t="shared" si="12"/>
        <v>0</v>
      </c>
      <c r="FM22" s="3">
        <f t="shared" si="12"/>
        <v>0</v>
      </c>
      <c r="FN22" s="3">
        <f t="shared" si="12"/>
        <v>0</v>
      </c>
      <c r="FO22" s="3">
        <f t="shared" si="12"/>
        <v>0</v>
      </c>
      <c r="FP22" s="3">
        <f t="shared" si="12"/>
        <v>0</v>
      </c>
      <c r="FQ22" s="3">
        <f t="shared" si="12"/>
        <v>0</v>
      </c>
      <c r="FR22" s="3">
        <f t="shared" si="12"/>
        <v>0</v>
      </c>
      <c r="FS22" s="3">
        <f t="shared" ref="FS22:GX22" si="13">FS254</f>
        <v>0</v>
      </c>
      <c r="FT22" s="3">
        <f t="shared" si="13"/>
        <v>0</v>
      </c>
      <c r="FU22" s="3">
        <f t="shared" si="13"/>
        <v>0</v>
      </c>
      <c r="FV22" s="3">
        <f t="shared" si="13"/>
        <v>0</v>
      </c>
      <c r="FW22" s="3">
        <f t="shared" si="13"/>
        <v>0</v>
      </c>
      <c r="FX22" s="3">
        <f t="shared" si="13"/>
        <v>0</v>
      </c>
      <c r="FY22" s="3">
        <f t="shared" si="13"/>
        <v>0</v>
      </c>
      <c r="FZ22" s="3">
        <f t="shared" si="13"/>
        <v>0</v>
      </c>
      <c r="GA22" s="3">
        <f t="shared" si="13"/>
        <v>0</v>
      </c>
      <c r="GB22" s="3">
        <f t="shared" si="13"/>
        <v>0</v>
      </c>
      <c r="GC22" s="3">
        <f t="shared" si="13"/>
        <v>0</v>
      </c>
      <c r="GD22" s="3">
        <f t="shared" si="13"/>
        <v>0</v>
      </c>
      <c r="GE22" s="3">
        <f t="shared" si="13"/>
        <v>0</v>
      </c>
      <c r="GF22" s="3">
        <f t="shared" si="13"/>
        <v>0</v>
      </c>
      <c r="GG22" s="3">
        <f t="shared" si="13"/>
        <v>0</v>
      </c>
      <c r="GH22" s="3">
        <f t="shared" si="13"/>
        <v>0</v>
      </c>
      <c r="GI22" s="3">
        <f t="shared" si="13"/>
        <v>0</v>
      </c>
      <c r="GJ22" s="3">
        <f t="shared" si="13"/>
        <v>0</v>
      </c>
      <c r="GK22" s="3">
        <f t="shared" si="13"/>
        <v>0</v>
      </c>
      <c r="GL22" s="3">
        <f t="shared" si="13"/>
        <v>0</v>
      </c>
      <c r="GM22" s="3">
        <f t="shared" si="13"/>
        <v>0</v>
      </c>
      <c r="GN22" s="3">
        <f t="shared" si="13"/>
        <v>0</v>
      </c>
      <c r="GO22" s="3">
        <f t="shared" si="13"/>
        <v>0</v>
      </c>
      <c r="GP22" s="3">
        <f t="shared" si="13"/>
        <v>0</v>
      </c>
      <c r="GQ22" s="3">
        <f t="shared" si="13"/>
        <v>0</v>
      </c>
      <c r="GR22" s="3">
        <f t="shared" si="13"/>
        <v>0</v>
      </c>
      <c r="GS22" s="3">
        <f t="shared" si="13"/>
        <v>0</v>
      </c>
      <c r="GT22" s="3">
        <f t="shared" si="13"/>
        <v>0</v>
      </c>
      <c r="GU22" s="3">
        <f t="shared" si="13"/>
        <v>0</v>
      </c>
      <c r="GV22" s="3">
        <f t="shared" si="13"/>
        <v>0</v>
      </c>
      <c r="GW22" s="3">
        <f t="shared" si="13"/>
        <v>0</v>
      </c>
      <c r="GX22" s="3">
        <f t="shared" si="13"/>
        <v>0</v>
      </c>
    </row>
    <row r="24" spans="1:245" x14ac:dyDescent="0.2">
      <c r="A24" s="1">
        <v>4</v>
      </c>
      <c r="B24" s="1">
        <v>0</v>
      </c>
      <c r="C24" s="1"/>
      <c r="D24" s="1">
        <f>ROW(A43)</f>
        <v>43</v>
      </c>
      <c r="E24" s="1"/>
      <c r="F24" s="1" t="s">
        <v>18</v>
      </c>
      <c r="G24" s="1" t="s">
        <v>19</v>
      </c>
      <c r="H24" s="1" t="s">
        <v>3</v>
      </c>
      <c r="I24" s="1">
        <v>0</v>
      </c>
      <c r="J24" s="1"/>
      <c r="K24" s="1">
        <v>0</v>
      </c>
      <c r="L24" s="1"/>
      <c r="M24" s="1" t="s">
        <v>3</v>
      </c>
      <c r="N24" s="1"/>
      <c r="O24" s="1"/>
      <c r="P24" s="1"/>
      <c r="Q24" s="1"/>
      <c r="R24" s="1"/>
      <c r="S24" s="1">
        <v>0</v>
      </c>
      <c r="T24" s="1"/>
      <c r="U24" s="1" t="s">
        <v>3</v>
      </c>
      <c r="V24" s="1">
        <v>0</v>
      </c>
      <c r="W24" s="1"/>
      <c r="X24" s="1"/>
      <c r="Y24" s="1"/>
      <c r="Z24" s="1"/>
      <c r="AA24" s="1"/>
      <c r="AB24" s="1" t="s">
        <v>3</v>
      </c>
      <c r="AC24" s="1" t="s">
        <v>3</v>
      </c>
      <c r="AD24" s="1" t="s">
        <v>3</v>
      </c>
      <c r="AE24" s="1" t="s">
        <v>3</v>
      </c>
      <c r="AF24" s="1" t="s">
        <v>3</v>
      </c>
      <c r="AG24" s="1" t="s">
        <v>3</v>
      </c>
      <c r="AH24" s="1"/>
      <c r="AI24" s="1"/>
      <c r="AJ24" s="1"/>
      <c r="AK24" s="1"/>
      <c r="AL24" s="1"/>
      <c r="AM24" s="1"/>
      <c r="AN24" s="1"/>
      <c r="AO24" s="1"/>
      <c r="AP24" s="1" t="s">
        <v>3</v>
      </c>
      <c r="AQ24" s="1" t="s">
        <v>3</v>
      </c>
      <c r="AR24" s="1" t="s">
        <v>3</v>
      </c>
      <c r="AS24" s="1"/>
      <c r="AT24" s="1"/>
      <c r="AU24" s="1"/>
      <c r="AV24" s="1"/>
      <c r="AW24" s="1"/>
      <c r="AX24" s="1"/>
      <c r="AY24" s="1"/>
      <c r="AZ24" s="1" t="s">
        <v>3</v>
      </c>
      <c r="BA24" s="1"/>
      <c r="BB24" s="1" t="s">
        <v>3</v>
      </c>
      <c r="BC24" s="1" t="s">
        <v>3</v>
      </c>
      <c r="BD24" s="1" t="s">
        <v>3</v>
      </c>
      <c r="BE24" s="1" t="s">
        <v>3</v>
      </c>
      <c r="BF24" s="1" t="s">
        <v>3</v>
      </c>
      <c r="BG24" s="1" t="s">
        <v>3</v>
      </c>
      <c r="BH24" s="1" t="s">
        <v>3</v>
      </c>
      <c r="BI24" s="1" t="s">
        <v>3</v>
      </c>
      <c r="BJ24" s="1" t="s">
        <v>3</v>
      </c>
      <c r="BK24" s="1" t="s">
        <v>3</v>
      </c>
      <c r="BL24" s="1" t="s">
        <v>3</v>
      </c>
      <c r="BM24" s="1" t="s">
        <v>3</v>
      </c>
      <c r="BN24" s="1" t="s">
        <v>3</v>
      </c>
      <c r="BO24" s="1" t="s">
        <v>3</v>
      </c>
      <c r="BP24" s="1" t="s">
        <v>3</v>
      </c>
      <c r="BQ24" s="1"/>
      <c r="BR24" s="1"/>
      <c r="BS24" s="1"/>
      <c r="BT24" s="1"/>
      <c r="BU24" s="1"/>
      <c r="BV24" s="1"/>
      <c r="BW24" s="1"/>
      <c r="BX24" s="1">
        <v>0</v>
      </c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>
        <v>0</v>
      </c>
    </row>
    <row r="26" spans="1:245" x14ac:dyDescent="0.2">
      <c r="A26" s="2">
        <v>52</v>
      </c>
      <c r="B26" s="2">
        <f t="shared" ref="B26:G26" si="14">B43</f>
        <v>0</v>
      </c>
      <c r="C26" s="2">
        <f t="shared" si="14"/>
        <v>4</v>
      </c>
      <c r="D26" s="2">
        <f t="shared" si="14"/>
        <v>24</v>
      </c>
      <c r="E26" s="2">
        <f t="shared" si="14"/>
        <v>0</v>
      </c>
      <c r="F26" s="2" t="str">
        <f t="shared" si="14"/>
        <v>Новый раздел</v>
      </c>
      <c r="G26" s="2" t="str">
        <f t="shared" si="14"/>
        <v>Демонтажные работы</v>
      </c>
      <c r="H26" s="2"/>
      <c r="I26" s="2"/>
      <c r="J26" s="2"/>
      <c r="K26" s="2"/>
      <c r="L26" s="2"/>
      <c r="M26" s="2"/>
      <c r="N26" s="2"/>
      <c r="O26" s="2">
        <f t="shared" ref="O26:AT26" si="15">O43</f>
        <v>25287.35</v>
      </c>
      <c r="P26" s="2">
        <f t="shared" si="15"/>
        <v>0</v>
      </c>
      <c r="Q26" s="2">
        <f t="shared" si="15"/>
        <v>12168.25</v>
      </c>
      <c r="R26" s="2">
        <f t="shared" si="15"/>
        <v>4073.17</v>
      </c>
      <c r="S26" s="2">
        <f t="shared" si="15"/>
        <v>13119.1</v>
      </c>
      <c r="T26" s="2">
        <f t="shared" si="15"/>
        <v>0</v>
      </c>
      <c r="U26" s="2">
        <f t="shared" si="15"/>
        <v>37.463331950000004</v>
      </c>
      <c r="V26" s="2">
        <f t="shared" si="15"/>
        <v>0</v>
      </c>
      <c r="W26" s="2">
        <f t="shared" si="15"/>
        <v>0</v>
      </c>
      <c r="X26" s="2">
        <f t="shared" si="15"/>
        <v>11269.4</v>
      </c>
      <c r="Y26" s="2">
        <f t="shared" si="15"/>
        <v>5378.83</v>
      </c>
      <c r="Z26" s="2">
        <f t="shared" si="15"/>
        <v>0</v>
      </c>
      <c r="AA26" s="2">
        <f t="shared" si="15"/>
        <v>0</v>
      </c>
      <c r="AB26" s="2">
        <f t="shared" si="15"/>
        <v>25287.35</v>
      </c>
      <c r="AC26" s="2">
        <f t="shared" si="15"/>
        <v>0</v>
      </c>
      <c r="AD26" s="2">
        <f t="shared" si="15"/>
        <v>12168.25</v>
      </c>
      <c r="AE26" s="2">
        <f t="shared" si="15"/>
        <v>4073.17</v>
      </c>
      <c r="AF26" s="2">
        <f t="shared" si="15"/>
        <v>13119.1</v>
      </c>
      <c r="AG26" s="2">
        <f t="shared" si="15"/>
        <v>0</v>
      </c>
      <c r="AH26" s="2">
        <f t="shared" si="15"/>
        <v>37.463331950000004</v>
      </c>
      <c r="AI26" s="2">
        <f t="shared" si="15"/>
        <v>0</v>
      </c>
      <c r="AJ26" s="2">
        <f t="shared" si="15"/>
        <v>0</v>
      </c>
      <c r="AK26" s="2">
        <f t="shared" si="15"/>
        <v>11269.4</v>
      </c>
      <c r="AL26" s="2">
        <f t="shared" si="15"/>
        <v>5378.83</v>
      </c>
      <c r="AM26" s="2">
        <f t="shared" si="15"/>
        <v>0</v>
      </c>
      <c r="AN26" s="2">
        <f t="shared" si="15"/>
        <v>0</v>
      </c>
      <c r="AO26" s="2">
        <f t="shared" si="15"/>
        <v>0</v>
      </c>
      <c r="AP26" s="2">
        <f t="shared" si="15"/>
        <v>0</v>
      </c>
      <c r="AQ26" s="2">
        <f t="shared" si="15"/>
        <v>0</v>
      </c>
      <c r="AR26" s="2">
        <f t="shared" si="15"/>
        <v>48452.67</v>
      </c>
      <c r="AS26" s="2">
        <f t="shared" si="15"/>
        <v>26241.02</v>
      </c>
      <c r="AT26" s="2">
        <f t="shared" si="15"/>
        <v>22211.65</v>
      </c>
      <c r="AU26" s="2">
        <f t="shared" ref="AU26:BZ26" si="16">AU43</f>
        <v>0</v>
      </c>
      <c r="AV26" s="2">
        <f t="shared" si="16"/>
        <v>0</v>
      </c>
      <c r="AW26" s="2">
        <f t="shared" si="16"/>
        <v>0</v>
      </c>
      <c r="AX26" s="2">
        <f t="shared" si="16"/>
        <v>0</v>
      </c>
      <c r="AY26" s="2">
        <f t="shared" si="16"/>
        <v>0</v>
      </c>
      <c r="AZ26" s="2">
        <f t="shared" si="16"/>
        <v>0</v>
      </c>
      <c r="BA26" s="2">
        <f t="shared" si="16"/>
        <v>0</v>
      </c>
      <c r="BB26" s="2">
        <f t="shared" si="16"/>
        <v>0</v>
      </c>
      <c r="BC26" s="2">
        <f t="shared" si="16"/>
        <v>0</v>
      </c>
      <c r="BD26" s="2">
        <f t="shared" si="16"/>
        <v>0</v>
      </c>
      <c r="BE26" s="2">
        <f t="shared" si="16"/>
        <v>0</v>
      </c>
      <c r="BF26" s="2">
        <f t="shared" si="16"/>
        <v>0</v>
      </c>
      <c r="BG26" s="2">
        <f t="shared" si="16"/>
        <v>0</v>
      </c>
      <c r="BH26" s="2">
        <f t="shared" si="16"/>
        <v>0</v>
      </c>
      <c r="BI26" s="2">
        <f t="shared" si="16"/>
        <v>0</v>
      </c>
      <c r="BJ26" s="2">
        <f t="shared" si="16"/>
        <v>0</v>
      </c>
      <c r="BK26" s="2">
        <f t="shared" si="16"/>
        <v>0</v>
      </c>
      <c r="BL26" s="2">
        <f t="shared" si="16"/>
        <v>0</v>
      </c>
      <c r="BM26" s="2">
        <f t="shared" si="16"/>
        <v>0</v>
      </c>
      <c r="BN26" s="2">
        <f t="shared" si="16"/>
        <v>0</v>
      </c>
      <c r="BO26" s="2">
        <f t="shared" si="16"/>
        <v>0</v>
      </c>
      <c r="BP26" s="2">
        <f t="shared" si="16"/>
        <v>0</v>
      </c>
      <c r="BQ26" s="2">
        <f t="shared" si="16"/>
        <v>0</v>
      </c>
      <c r="BR26" s="2">
        <f t="shared" si="16"/>
        <v>0</v>
      </c>
      <c r="BS26" s="2">
        <f t="shared" si="16"/>
        <v>0</v>
      </c>
      <c r="BT26" s="2">
        <f t="shared" si="16"/>
        <v>0</v>
      </c>
      <c r="BU26" s="2">
        <f t="shared" si="16"/>
        <v>0</v>
      </c>
      <c r="BV26" s="2">
        <f t="shared" si="16"/>
        <v>0</v>
      </c>
      <c r="BW26" s="2">
        <f t="shared" si="16"/>
        <v>0</v>
      </c>
      <c r="BX26" s="2">
        <f t="shared" si="16"/>
        <v>0</v>
      </c>
      <c r="BY26" s="2">
        <f t="shared" si="16"/>
        <v>0</v>
      </c>
      <c r="BZ26" s="2">
        <f t="shared" si="16"/>
        <v>0</v>
      </c>
      <c r="CA26" s="2">
        <f t="shared" ref="CA26:DF26" si="17">CA43</f>
        <v>48452.67</v>
      </c>
      <c r="CB26" s="2">
        <f t="shared" si="17"/>
        <v>26241.02</v>
      </c>
      <c r="CC26" s="2">
        <f t="shared" si="17"/>
        <v>22211.65</v>
      </c>
      <c r="CD26" s="2">
        <f t="shared" si="17"/>
        <v>0</v>
      </c>
      <c r="CE26" s="2">
        <f t="shared" si="17"/>
        <v>0</v>
      </c>
      <c r="CF26" s="2">
        <f t="shared" si="17"/>
        <v>0</v>
      </c>
      <c r="CG26" s="2">
        <f t="shared" si="17"/>
        <v>0</v>
      </c>
      <c r="CH26" s="2">
        <f t="shared" si="17"/>
        <v>0</v>
      </c>
      <c r="CI26" s="2">
        <f t="shared" si="17"/>
        <v>0</v>
      </c>
      <c r="CJ26" s="2">
        <f t="shared" si="17"/>
        <v>0</v>
      </c>
      <c r="CK26" s="2">
        <f t="shared" si="17"/>
        <v>0</v>
      </c>
      <c r="CL26" s="2">
        <f t="shared" si="17"/>
        <v>0</v>
      </c>
      <c r="CM26" s="2">
        <f t="shared" si="17"/>
        <v>0</v>
      </c>
      <c r="CN26" s="2">
        <f t="shared" si="17"/>
        <v>0</v>
      </c>
      <c r="CO26" s="2">
        <f t="shared" si="17"/>
        <v>0</v>
      </c>
      <c r="CP26" s="2">
        <f t="shared" si="17"/>
        <v>0</v>
      </c>
      <c r="CQ26" s="2">
        <f t="shared" si="17"/>
        <v>0</v>
      </c>
      <c r="CR26" s="2">
        <f t="shared" si="17"/>
        <v>0</v>
      </c>
      <c r="CS26" s="2">
        <f t="shared" si="17"/>
        <v>0</v>
      </c>
      <c r="CT26" s="2">
        <f t="shared" si="17"/>
        <v>0</v>
      </c>
      <c r="CU26" s="2">
        <f t="shared" si="17"/>
        <v>0</v>
      </c>
      <c r="CV26" s="2">
        <f t="shared" si="17"/>
        <v>0</v>
      </c>
      <c r="CW26" s="2">
        <f t="shared" si="17"/>
        <v>0</v>
      </c>
      <c r="CX26" s="2">
        <f t="shared" si="17"/>
        <v>0</v>
      </c>
      <c r="CY26" s="2">
        <f t="shared" si="17"/>
        <v>0</v>
      </c>
      <c r="CZ26" s="2">
        <f t="shared" si="17"/>
        <v>0</v>
      </c>
      <c r="DA26" s="2">
        <f t="shared" si="17"/>
        <v>0</v>
      </c>
      <c r="DB26" s="2">
        <f t="shared" si="17"/>
        <v>0</v>
      </c>
      <c r="DC26" s="2">
        <f t="shared" si="17"/>
        <v>0</v>
      </c>
      <c r="DD26" s="2">
        <f t="shared" si="17"/>
        <v>0</v>
      </c>
      <c r="DE26" s="2">
        <f t="shared" si="17"/>
        <v>0</v>
      </c>
      <c r="DF26" s="2">
        <f t="shared" si="17"/>
        <v>0</v>
      </c>
      <c r="DG26" s="3">
        <f t="shared" ref="DG26:EL26" si="18">DG43</f>
        <v>0</v>
      </c>
      <c r="DH26" s="3">
        <f t="shared" si="18"/>
        <v>0</v>
      </c>
      <c r="DI26" s="3">
        <f t="shared" si="18"/>
        <v>0</v>
      </c>
      <c r="DJ26" s="3">
        <f t="shared" si="18"/>
        <v>0</v>
      </c>
      <c r="DK26" s="3">
        <f t="shared" si="18"/>
        <v>0</v>
      </c>
      <c r="DL26" s="3">
        <f t="shared" si="18"/>
        <v>0</v>
      </c>
      <c r="DM26" s="3">
        <f t="shared" si="18"/>
        <v>0</v>
      </c>
      <c r="DN26" s="3">
        <f t="shared" si="18"/>
        <v>0</v>
      </c>
      <c r="DO26" s="3">
        <f t="shared" si="18"/>
        <v>0</v>
      </c>
      <c r="DP26" s="3">
        <f t="shared" si="18"/>
        <v>0</v>
      </c>
      <c r="DQ26" s="3">
        <f t="shared" si="18"/>
        <v>0</v>
      </c>
      <c r="DR26" s="3">
        <f t="shared" si="18"/>
        <v>0</v>
      </c>
      <c r="DS26" s="3">
        <f t="shared" si="18"/>
        <v>0</v>
      </c>
      <c r="DT26" s="3">
        <f t="shared" si="18"/>
        <v>0</v>
      </c>
      <c r="DU26" s="3">
        <f t="shared" si="18"/>
        <v>0</v>
      </c>
      <c r="DV26" s="3">
        <f t="shared" si="18"/>
        <v>0</v>
      </c>
      <c r="DW26" s="3">
        <f t="shared" si="18"/>
        <v>0</v>
      </c>
      <c r="DX26" s="3">
        <f t="shared" si="18"/>
        <v>0</v>
      </c>
      <c r="DY26" s="3">
        <f t="shared" si="18"/>
        <v>0</v>
      </c>
      <c r="DZ26" s="3">
        <f t="shared" si="18"/>
        <v>0</v>
      </c>
      <c r="EA26" s="3">
        <f t="shared" si="18"/>
        <v>0</v>
      </c>
      <c r="EB26" s="3">
        <f t="shared" si="18"/>
        <v>0</v>
      </c>
      <c r="EC26" s="3">
        <f t="shared" si="18"/>
        <v>0</v>
      </c>
      <c r="ED26" s="3">
        <f t="shared" si="18"/>
        <v>0</v>
      </c>
      <c r="EE26" s="3">
        <f t="shared" si="18"/>
        <v>0</v>
      </c>
      <c r="EF26" s="3">
        <f t="shared" si="18"/>
        <v>0</v>
      </c>
      <c r="EG26" s="3">
        <f t="shared" si="18"/>
        <v>0</v>
      </c>
      <c r="EH26" s="3">
        <f t="shared" si="18"/>
        <v>0</v>
      </c>
      <c r="EI26" s="3">
        <f t="shared" si="18"/>
        <v>0</v>
      </c>
      <c r="EJ26" s="3">
        <f t="shared" si="18"/>
        <v>0</v>
      </c>
      <c r="EK26" s="3">
        <f t="shared" si="18"/>
        <v>0</v>
      </c>
      <c r="EL26" s="3">
        <f t="shared" si="18"/>
        <v>0</v>
      </c>
      <c r="EM26" s="3">
        <f t="shared" ref="EM26:FR26" si="19">EM43</f>
        <v>0</v>
      </c>
      <c r="EN26" s="3">
        <f t="shared" si="19"/>
        <v>0</v>
      </c>
      <c r="EO26" s="3">
        <f t="shared" si="19"/>
        <v>0</v>
      </c>
      <c r="EP26" s="3">
        <f t="shared" si="19"/>
        <v>0</v>
      </c>
      <c r="EQ26" s="3">
        <f t="shared" si="19"/>
        <v>0</v>
      </c>
      <c r="ER26" s="3">
        <f t="shared" si="19"/>
        <v>0</v>
      </c>
      <c r="ES26" s="3">
        <f t="shared" si="19"/>
        <v>0</v>
      </c>
      <c r="ET26" s="3">
        <f t="shared" si="19"/>
        <v>0</v>
      </c>
      <c r="EU26" s="3">
        <f t="shared" si="19"/>
        <v>0</v>
      </c>
      <c r="EV26" s="3">
        <f t="shared" si="19"/>
        <v>0</v>
      </c>
      <c r="EW26" s="3">
        <f t="shared" si="19"/>
        <v>0</v>
      </c>
      <c r="EX26" s="3">
        <f t="shared" si="19"/>
        <v>0</v>
      </c>
      <c r="EY26" s="3">
        <f t="shared" si="19"/>
        <v>0</v>
      </c>
      <c r="EZ26" s="3">
        <f t="shared" si="19"/>
        <v>0</v>
      </c>
      <c r="FA26" s="3">
        <f t="shared" si="19"/>
        <v>0</v>
      </c>
      <c r="FB26" s="3">
        <f t="shared" si="19"/>
        <v>0</v>
      </c>
      <c r="FC26" s="3">
        <f t="shared" si="19"/>
        <v>0</v>
      </c>
      <c r="FD26" s="3">
        <f t="shared" si="19"/>
        <v>0</v>
      </c>
      <c r="FE26" s="3">
        <f t="shared" si="19"/>
        <v>0</v>
      </c>
      <c r="FF26" s="3">
        <f t="shared" si="19"/>
        <v>0</v>
      </c>
      <c r="FG26" s="3">
        <f t="shared" si="19"/>
        <v>0</v>
      </c>
      <c r="FH26" s="3">
        <f t="shared" si="19"/>
        <v>0</v>
      </c>
      <c r="FI26" s="3">
        <f t="shared" si="19"/>
        <v>0</v>
      </c>
      <c r="FJ26" s="3">
        <f t="shared" si="19"/>
        <v>0</v>
      </c>
      <c r="FK26" s="3">
        <f t="shared" si="19"/>
        <v>0</v>
      </c>
      <c r="FL26" s="3">
        <f t="shared" si="19"/>
        <v>0</v>
      </c>
      <c r="FM26" s="3">
        <f t="shared" si="19"/>
        <v>0</v>
      </c>
      <c r="FN26" s="3">
        <f t="shared" si="19"/>
        <v>0</v>
      </c>
      <c r="FO26" s="3">
        <f t="shared" si="19"/>
        <v>0</v>
      </c>
      <c r="FP26" s="3">
        <f t="shared" si="19"/>
        <v>0</v>
      </c>
      <c r="FQ26" s="3">
        <f t="shared" si="19"/>
        <v>0</v>
      </c>
      <c r="FR26" s="3">
        <f t="shared" si="19"/>
        <v>0</v>
      </c>
      <c r="FS26" s="3">
        <f t="shared" ref="FS26:GX26" si="20">FS43</f>
        <v>0</v>
      </c>
      <c r="FT26" s="3">
        <f t="shared" si="20"/>
        <v>0</v>
      </c>
      <c r="FU26" s="3">
        <f t="shared" si="20"/>
        <v>0</v>
      </c>
      <c r="FV26" s="3">
        <f t="shared" si="20"/>
        <v>0</v>
      </c>
      <c r="FW26" s="3">
        <f t="shared" si="20"/>
        <v>0</v>
      </c>
      <c r="FX26" s="3">
        <f t="shared" si="20"/>
        <v>0</v>
      </c>
      <c r="FY26" s="3">
        <f t="shared" si="20"/>
        <v>0</v>
      </c>
      <c r="FZ26" s="3">
        <f t="shared" si="20"/>
        <v>0</v>
      </c>
      <c r="GA26" s="3">
        <f t="shared" si="20"/>
        <v>0</v>
      </c>
      <c r="GB26" s="3">
        <f t="shared" si="20"/>
        <v>0</v>
      </c>
      <c r="GC26" s="3">
        <f t="shared" si="20"/>
        <v>0</v>
      </c>
      <c r="GD26" s="3">
        <f t="shared" si="20"/>
        <v>0</v>
      </c>
      <c r="GE26" s="3">
        <f t="shared" si="20"/>
        <v>0</v>
      </c>
      <c r="GF26" s="3">
        <f t="shared" si="20"/>
        <v>0</v>
      </c>
      <c r="GG26" s="3">
        <f t="shared" si="20"/>
        <v>0</v>
      </c>
      <c r="GH26" s="3">
        <f t="shared" si="20"/>
        <v>0</v>
      </c>
      <c r="GI26" s="3">
        <f t="shared" si="20"/>
        <v>0</v>
      </c>
      <c r="GJ26" s="3">
        <f t="shared" si="20"/>
        <v>0</v>
      </c>
      <c r="GK26" s="3">
        <f t="shared" si="20"/>
        <v>0</v>
      </c>
      <c r="GL26" s="3">
        <f t="shared" si="20"/>
        <v>0</v>
      </c>
      <c r="GM26" s="3">
        <f t="shared" si="20"/>
        <v>0</v>
      </c>
      <c r="GN26" s="3">
        <f t="shared" si="20"/>
        <v>0</v>
      </c>
      <c r="GO26" s="3">
        <f t="shared" si="20"/>
        <v>0</v>
      </c>
      <c r="GP26" s="3">
        <f t="shared" si="20"/>
        <v>0</v>
      </c>
      <c r="GQ26" s="3">
        <f t="shared" si="20"/>
        <v>0</v>
      </c>
      <c r="GR26" s="3">
        <f t="shared" si="20"/>
        <v>0</v>
      </c>
      <c r="GS26" s="3">
        <f t="shared" si="20"/>
        <v>0</v>
      </c>
      <c r="GT26" s="3">
        <f t="shared" si="20"/>
        <v>0</v>
      </c>
      <c r="GU26" s="3">
        <f t="shared" si="20"/>
        <v>0</v>
      </c>
      <c r="GV26" s="3">
        <f t="shared" si="20"/>
        <v>0</v>
      </c>
      <c r="GW26" s="3">
        <f t="shared" si="20"/>
        <v>0</v>
      </c>
      <c r="GX26" s="3">
        <f t="shared" si="20"/>
        <v>0</v>
      </c>
    </row>
    <row r="28" spans="1:245" x14ac:dyDescent="0.2">
      <c r="A28">
        <v>17</v>
      </c>
      <c r="B28">
        <v>0</v>
      </c>
      <c r="C28">
        <f>ROW(SmtRes!A2)</f>
        <v>2</v>
      </c>
      <c r="D28">
        <f>ROW(EtalonRes!A2)</f>
        <v>2</v>
      </c>
      <c r="E28" t="s">
        <v>20</v>
      </c>
      <c r="F28" t="s">
        <v>21</v>
      </c>
      <c r="G28" t="s">
        <v>22</v>
      </c>
      <c r="H28" t="s">
        <v>23</v>
      </c>
      <c r="I28">
        <v>2</v>
      </c>
      <c r="J28">
        <v>0</v>
      </c>
      <c r="K28">
        <v>2</v>
      </c>
      <c r="O28">
        <f t="shared" ref="O28:O41" si="21">ROUND(CP28,2)</f>
        <v>4221.45</v>
      </c>
      <c r="P28">
        <f t="shared" ref="P28:P41" si="22">ROUND((ROUND((AC28*AW28*I28),2)*BC28),2)</f>
        <v>0</v>
      </c>
      <c r="Q28">
        <f>(ROUND((ROUND(((ET28)*AV28*I28),2)*BB28),2)+ROUND((ROUND(((AE28-(EU28))*AV28*I28),2)*BS28),2))</f>
        <v>3078.95</v>
      </c>
      <c r="R28">
        <f t="shared" ref="R28:R41" si="23">ROUND((ROUND((AE28*AV28*I28),2)*BS28),2)</f>
        <v>848.35</v>
      </c>
      <c r="S28">
        <f t="shared" ref="S28:S41" si="24">ROUND((ROUND((AF28*AV28*I28),2)*BA28),2)</f>
        <v>1142.5</v>
      </c>
      <c r="T28">
        <f t="shared" ref="T28:T41" si="25">ROUND(CU28*I28,2)</f>
        <v>0</v>
      </c>
      <c r="U28">
        <f t="shared" ref="U28:U41" si="26">CV28*I28</f>
        <v>3.34796</v>
      </c>
      <c r="V28">
        <f t="shared" ref="V28:V41" si="27">CW28*I28</f>
        <v>0</v>
      </c>
      <c r="W28">
        <f t="shared" ref="W28:W41" si="28">ROUND(CX28*I28,2)</f>
        <v>0</v>
      </c>
      <c r="X28">
        <f t="shared" ref="X28:X41" si="29">ROUND(CY28,2)</f>
        <v>1073.95</v>
      </c>
      <c r="Y28">
        <f t="shared" ref="Y28:Y41" si="30">ROUND(CZ28,2)</f>
        <v>468.43</v>
      </c>
      <c r="AA28">
        <v>54346617</v>
      </c>
      <c r="AB28">
        <f t="shared" ref="AB28:AB41" si="31">ROUND((AC28+AD28+AF28),6)</f>
        <v>161.53</v>
      </c>
      <c r="AC28">
        <f>ROUND((ES28),6)</f>
        <v>0</v>
      </c>
      <c r="AD28">
        <f>ROUND((((ET28)-(EU28))+AE28),6)</f>
        <v>143.19999999999999</v>
      </c>
      <c r="AE28">
        <f>ROUND((EU28),6)</f>
        <v>13.61</v>
      </c>
      <c r="AF28">
        <f>ROUND((EV28),6)</f>
        <v>18.329999999999998</v>
      </c>
      <c r="AG28">
        <f t="shared" ref="AG28:AG41" si="32">ROUND((AP28),6)</f>
        <v>0</v>
      </c>
      <c r="AH28">
        <f>(EW28)</f>
        <v>1.54</v>
      </c>
      <c r="AI28">
        <f>(EX28)</f>
        <v>0</v>
      </c>
      <c r="AJ28">
        <f t="shared" ref="AJ28:AJ41" si="33">(AS28)</f>
        <v>0</v>
      </c>
      <c r="AK28">
        <v>161.53</v>
      </c>
      <c r="AL28">
        <v>0</v>
      </c>
      <c r="AM28">
        <v>143.19999999999999</v>
      </c>
      <c r="AN28">
        <v>13.61</v>
      </c>
      <c r="AO28">
        <v>18.329999999999998</v>
      </c>
      <c r="AP28">
        <v>0</v>
      </c>
      <c r="AQ28">
        <v>1.54</v>
      </c>
      <c r="AR28">
        <v>0</v>
      </c>
      <c r="AS28">
        <v>0</v>
      </c>
      <c r="AT28">
        <v>94</v>
      </c>
      <c r="AU28">
        <v>41</v>
      </c>
      <c r="AV28">
        <v>1.087</v>
      </c>
      <c r="AW28">
        <v>1</v>
      </c>
      <c r="AZ28">
        <v>1</v>
      </c>
      <c r="BA28">
        <v>28.67</v>
      </c>
      <c r="BB28">
        <v>9.89</v>
      </c>
      <c r="BC28">
        <v>1</v>
      </c>
      <c r="BD28" t="s">
        <v>3</v>
      </c>
      <c r="BE28" t="s">
        <v>3</v>
      </c>
      <c r="BF28" t="s">
        <v>3</v>
      </c>
      <c r="BG28" t="s">
        <v>3</v>
      </c>
      <c r="BH28">
        <v>0</v>
      </c>
      <c r="BI28">
        <v>1</v>
      </c>
      <c r="BJ28" t="s">
        <v>24</v>
      </c>
      <c r="BM28">
        <v>235</v>
      </c>
      <c r="BN28">
        <v>0</v>
      </c>
      <c r="BO28" t="s">
        <v>21</v>
      </c>
      <c r="BP28">
        <v>1</v>
      </c>
      <c r="BQ28">
        <v>30</v>
      </c>
      <c r="BR28">
        <v>0</v>
      </c>
      <c r="BS28">
        <v>28.67</v>
      </c>
      <c r="BT28">
        <v>1</v>
      </c>
      <c r="BU28">
        <v>1</v>
      </c>
      <c r="BV28">
        <v>1</v>
      </c>
      <c r="BW28">
        <v>1</v>
      </c>
      <c r="BX28">
        <v>1</v>
      </c>
      <c r="BY28" t="s">
        <v>3</v>
      </c>
      <c r="BZ28">
        <v>94</v>
      </c>
      <c r="CA28">
        <v>41</v>
      </c>
      <c r="CB28" t="s">
        <v>3</v>
      </c>
      <c r="CE28">
        <v>30</v>
      </c>
      <c r="CF28">
        <v>0</v>
      </c>
      <c r="CG28">
        <v>0</v>
      </c>
      <c r="CM28">
        <v>0</v>
      </c>
      <c r="CN28" t="s">
        <v>3</v>
      </c>
      <c r="CO28">
        <v>0</v>
      </c>
      <c r="CP28">
        <f t="shared" ref="CP28:CP41" si="34">(P28+Q28+S28)</f>
        <v>4221.45</v>
      </c>
      <c r="CQ28">
        <f t="shared" ref="CQ28:CQ41" si="35">ROUND((ROUND((AC28*AW28*1),2)*BC28),2)</f>
        <v>0</v>
      </c>
      <c r="CR28">
        <f>(ROUND((ROUND(((ET28)*AV28*1),2)*BB28),2)+ROUND((ROUND(((AE28-(EU28))*AV28*1),2)*BS28),2))</f>
        <v>1539.48</v>
      </c>
      <c r="CS28">
        <f t="shared" ref="CS28:CS41" si="36">ROUND((ROUND((AE28*AV28*1),2)*BS28),2)</f>
        <v>424.03</v>
      </c>
      <c r="CT28">
        <f t="shared" ref="CT28:CT41" si="37">ROUND((ROUND((AF28*AV28*1),2)*BA28),2)</f>
        <v>571.11</v>
      </c>
      <c r="CU28">
        <f t="shared" ref="CU28:CU41" si="38">AG28</f>
        <v>0</v>
      </c>
      <c r="CV28">
        <f t="shared" ref="CV28:CV41" si="39">(AH28*AV28)</f>
        <v>1.67398</v>
      </c>
      <c r="CW28">
        <f t="shared" ref="CW28:CW41" si="40">AI28</f>
        <v>0</v>
      </c>
      <c r="CX28">
        <f t="shared" ref="CX28:CX41" si="41">AJ28</f>
        <v>0</v>
      </c>
      <c r="CY28">
        <f t="shared" ref="CY28:CY41" si="42">S28*(BZ28/100)</f>
        <v>1073.95</v>
      </c>
      <c r="CZ28">
        <f t="shared" ref="CZ28:CZ41" si="43">S28*(CA28/100)</f>
        <v>468.42499999999995</v>
      </c>
      <c r="DC28" t="s">
        <v>3</v>
      </c>
      <c r="DD28" t="s">
        <v>3</v>
      </c>
      <c r="DE28" t="s">
        <v>3</v>
      </c>
      <c r="DF28" t="s">
        <v>3</v>
      </c>
      <c r="DG28" t="s">
        <v>3</v>
      </c>
      <c r="DH28" t="s">
        <v>3</v>
      </c>
      <c r="DI28" t="s">
        <v>3</v>
      </c>
      <c r="DJ28" t="s">
        <v>3</v>
      </c>
      <c r="DK28" t="s">
        <v>3</v>
      </c>
      <c r="DL28" t="s">
        <v>3</v>
      </c>
      <c r="DM28" t="s">
        <v>3</v>
      </c>
      <c r="DN28">
        <v>114</v>
      </c>
      <c r="DO28">
        <v>80</v>
      </c>
      <c r="DP28">
        <v>1.087</v>
      </c>
      <c r="DQ28">
        <v>1</v>
      </c>
      <c r="DU28">
        <v>1013</v>
      </c>
      <c r="DV28" t="s">
        <v>23</v>
      </c>
      <c r="DW28" t="s">
        <v>23</v>
      </c>
      <c r="DX28">
        <v>1</v>
      </c>
      <c r="DZ28" t="s">
        <v>3</v>
      </c>
      <c r="EA28" t="s">
        <v>3</v>
      </c>
      <c r="EB28" t="s">
        <v>3</v>
      </c>
      <c r="EC28" t="s">
        <v>3</v>
      </c>
      <c r="EE28">
        <v>54007979</v>
      </c>
      <c r="EF28">
        <v>30</v>
      </c>
      <c r="EG28" t="s">
        <v>25</v>
      </c>
      <c r="EH28">
        <v>0</v>
      </c>
      <c r="EI28" t="s">
        <v>3</v>
      </c>
      <c r="EJ28">
        <v>1</v>
      </c>
      <c r="EK28">
        <v>235</v>
      </c>
      <c r="EL28" t="s">
        <v>26</v>
      </c>
      <c r="EM28" t="s">
        <v>27</v>
      </c>
      <c r="EO28" t="s">
        <v>3</v>
      </c>
      <c r="EQ28">
        <v>0</v>
      </c>
      <c r="ER28">
        <v>161.53</v>
      </c>
      <c r="ES28">
        <v>0</v>
      </c>
      <c r="ET28">
        <v>143.19999999999999</v>
      </c>
      <c r="EU28">
        <v>13.61</v>
      </c>
      <c r="EV28">
        <v>18.329999999999998</v>
      </c>
      <c r="EW28">
        <v>1.54</v>
      </c>
      <c r="EX28">
        <v>0</v>
      </c>
      <c r="EY28">
        <v>0</v>
      </c>
      <c r="FQ28">
        <v>0</v>
      </c>
      <c r="FR28">
        <f t="shared" ref="FR28:FR41" si="44">ROUND(IF(AND(BH28=3,BI28=3),P28,0),2)</f>
        <v>0</v>
      </c>
      <c r="FS28">
        <v>0</v>
      </c>
      <c r="FX28">
        <v>114</v>
      </c>
      <c r="FY28">
        <v>80</v>
      </c>
      <c r="GA28" t="s">
        <v>3</v>
      </c>
      <c r="GD28">
        <v>0</v>
      </c>
      <c r="GF28">
        <v>-1851714717</v>
      </c>
      <c r="GG28">
        <v>2</v>
      </c>
      <c r="GH28">
        <v>1</v>
      </c>
      <c r="GI28">
        <v>2</v>
      </c>
      <c r="GJ28">
        <v>0</v>
      </c>
      <c r="GK28">
        <f>ROUND(R28*(R12)/100,2)</f>
        <v>1357.36</v>
      </c>
      <c r="GL28">
        <f t="shared" ref="GL28:GL41" si="45">ROUND(IF(AND(BH28=3,BI28=3,FS28&lt;&gt;0),P28,0),2)</f>
        <v>0</v>
      </c>
      <c r="GM28">
        <f t="shared" ref="GM28:GM41" si="46">ROUND(O28+X28+Y28+GK28,2)+GX28</f>
        <v>7121.19</v>
      </c>
      <c r="GN28">
        <f t="shared" ref="GN28:GN41" si="47">IF(OR(BI28=0,BI28=1),ROUND(O28+X28+Y28+GK28,2),0)</f>
        <v>7121.19</v>
      </c>
      <c r="GO28">
        <f t="shared" ref="GO28:GO41" si="48">IF(BI28=2,ROUND(O28+X28+Y28+GK28,2),0)</f>
        <v>0</v>
      </c>
      <c r="GP28">
        <f t="shared" ref="GP28:GP41" si="49">IF(BI28=4,ROUND(O28+X28+Y28+GK28,2)+GX28,0)</f>
        <v>0</v>
      </c>
      <c r="GR28">
        <v>0</v>
      </c>
      <c r="GS28">
        <v>0</v>
      </c>
      <c r="GT28">
        <v>0</v>
      </c>
      <c r="GU28" t="s">
        <v>3</v>
      </c>
      <c r="GV28">
        <f t="shared" ref="GV28:GV41" si="50">ROUND((GT28),6)</f>
        <v>0</v>
      </c>
      <c r="GW28">
        <v>1</v>
      </c>
      <c r="GX28">
        <f t="shared" ref="GX28:GX41" si="51">ROUND(HC28*I28,2)</f>
        <v>0</v>
      </c>
      <c r="HA28">
        <v>0</v>
      </c>
      <c r="HB28">
        <v>0</v>
      </c>
      <c r="HC28">
        <f t="shared" ref="HC28:HC41" si="52">GV28*GW28</f>
        <v>0</v>
      </c>
      <c r="HE28" t="s">
        <v>3</v>
      </c>
      <c r="HF28" t="s">
        <v>3</v>
      </c>
      <c r="HM28" t="s">
        <v>3</v>
      </c>
      <c r="HN28" t="s">
        <v>3</v>
      </c>
      <c r="HO28" t="s">
        <v>3</v>
      </c>
      <c r="HP28" t="s">
        <v>3</v>
      </c>
      <c r="HQ28" t="s">
        <v>3</v>
      </c>
      <c r="IK28">
        <v>0</v>
      </c>
    </row>
    <row r="29" spans="1:245" x14ac:dyDescent="0.2">
      <c r="A29">
        <v>17</v>
      </c>
      <c r="B29">
        <v>0</v>
      </c>
      <c r="C29">
        <f>ROW(SmtRes!A7)</f>
        <v>7</v>
      </c>
      <c r="D29">
        <f>ROW(EtalonRes!A8)</f>
        <v>8</v>
      </c>
      <c r="E29" t="s">
        <v>28</v>
      </c>
      <c r="F29" t="s">
        <v>29</v>
      </c>
      <c r="G29" t="s">
        <v>30</v>
      </c>
      <c r="H29" t="s">
        <v>31</v>
      </c>
      <c r="I29">
        <v>0.13300000000000001</v>
      </c>
      <c r="J29">
        <v>0</v>
      </c>
      <c r="K29">
        <v>0.13300000000000001</v>
      </c>
      <c r="O29">
        <f t="shared" si="21"/>
        <v>2353.12</v>
      </c>
      <c r="P29">
        <f t="shared" si="22"/>
        <v>0</v>
      </c>
      <c r="Q29">
        <f t="shared" ref="Q29:Q41" si="53">(ROUND((ROUND((((ET29*0.3))*AV29*I29),2)*BB29),2)+ROUND((ROUND(((AE29-((EU29*0.3)))*AV29*I29),2)*BS29),2))</f>
        <v>1551.22</v>
      </c>
      <c r="R29">
        <f t="shared" si="23"/>
        <v>461.59</v>
      </c>
      <c r="S29">
        <f t="shared" si="24"/>
        <v>801.9</v>
      </c>
      <c r="T29">
        <f t="shared" si="25"/>
        <v>0</v>
      </c>
      <c r="U29">
        <f t="shared" si="26"/>
        <v>2.2162734299999998</v>
      </c>
      <c r="V29">
        <f t="shared" si="27"/>
        <v>0</v>
      </c>
      <c r="W29">
        <f t="shared" si="28"/>
        <v>0</v>
      </c>
      <c r="X29">
        <f t="shared" si="29"/>
        <v>753.79</v>
      </c>
      <c r="Y29">
        <f t="shared" si="30"/>
        <v>328.78</v>
      </c>
      <c r="AA29">
        <v>54346617</v>
      </c>
      <c r="AB29">
        <f t="shared" si="31"/>
        <v>1245.3779999999999</v>
      </c>
      <c r="AC29">
        <f t="shared" ref="AC29:AC41" si="54">ROUND(((ES29*0)),6)</f>
        <v>0</v>
      </c>
      <c r="AD29">
        <f t="shared" ref="AD29:AD41" si="55">ROUND(((((ET29*0.3))-((EU29*0.3)))+AE29),6)</f>
        <v>1051.914</v>
      </c>
      <c r="AE29">
        <f t="shared" ref="AE29:AE41" si="56">ROUND(((EU29*0.3)),6)</f>
        <v>111.351</v>
      </c>
      <c r="AF29">
        <f t="shared" ref="AF29:AF41" si="57">ROUND(((EV29*0.3)),6)</f>
        <v>193.464</v>
      </c>
      <c r="AG29">
        <f t="shared" si="32"/>
        <v>0</v>
      </c>
      <c r="AH29">
        <f t="shared" ref="AH29:AH41" si="58">((EW29*0.3))</f>
        <v>15.33</v>
      </c>
      <c r="AI29">
        <f t="shared" ref="AI29:AI41" si="59">((EX29*0.3))</f>
        <v>0</v>
      </c>
      <c r="AJ29">
        <f t="shared" si="33"/>
        <v>0</v>
      </c>
      <c r="AK29">
        <v>4219.0200000000004</v>
      </c>
      <c r="AL29">
        <v>67.760000000000005</v>
      </c>
      <c r="AM29">
        <v>3506.38</v>
      </c>
      <c r="AN29">
        <v>371.17</v>
      </c>
      <c r="AO29">
        <v>644.88</v>
      </c>
      <c r="AP29">
        <v>0</v>
      </c>
      <c r="AQ29">
        <v>51.1</v>
      </c>
      <c r="AR29">
        <v>0</v>
      </c>
      <c r="AS29">
        <v>0</v>
      </c>
      <c r="AT29">
        <v>94</v>
      </c>
      <c r="AU29">
        <v>41</v>
      </c>
      <c r="AV29">
        <v>1.087</v>
      </c>
      <c r="AW29">
        <v>1</v>
      </c>
      <c r="AZ29">
        <v>1</v>
      </c>
      <c r="BA29">
        <v>28.67</v>
      </c>
      <c r="BB29">
        <v>10.199999999999999</v>
      </c>
      <c r="BC29">
        <v>8.24</v>
      </c>
      <c r="BD29" t="s">
        <v>3</v>
      </c>
      <c r="BE29" t="s">
        <v>3</v>
      </c>
      <c r="BF29" t="s">
        <v>3</v>
      </c>
      <c r="BG29" t="s">
        <v>3</v>
      </c>
      <c r="BH29">
        <v>0</v>
      </c>
      <c r="BI29">
        <v>1</v>
      </c>
      <c r="BJ29" t="s">
        <v>32</v>
      </c>
      <c r="BM29">
        <v>235</v>
      </c>
      <c r="BN29">
        <v>0</v>
      </c>
      <c r="BO29" t="s">
        <v>29</v>
      </c>
      <c r="BP29">
        <v>1</v>
      </c>
      <c r="BQ29">
        <v>30</v>
      </c>
      <c r="BR29">
        <v>0</v>
      </c>
      <c r="BS29">
        <v>28.67</v>
      </c>
      <c r="BT29">
        <v>1</v>
      </c>
      <c r="BU29">
        <v>1</v>
      </c>
      <c r="BV29">
        <v>1</v>
      </c>
      <c r="BW29">
        <v>1</v>
      </c>
      <c r="BX29">
        <v>1</v>
      </c>
      <c r="BY29" t="s">
        <v>3</v>
      </c>
      <c r="BZ29">
        <v>94</v>
      </c>
      <c r="CA29">
        <v>41</v>
      </c>
      <c r="CB29" t="s">
        <v>3</v>
      </c>
      <c r="CE29">
        <v>30</v>
      </c>
      <c r="CF29">
        <v>0</v>
      </c>
      <c r="CG29">
        <v>0</v>
      </c>
      <c r="CM29">
        <v>0</v>
      </c>
      <c r="CN29" t="s">
        <v>33</v>
      </c>
      <c r="CO29">
        <v>0</v>
      </c>
      <c r="CP29">
        <f t="shared" si="34"/>
        <v>2353.12</v>
      </c>
      <c r="CQ29">
        <f t="shared" si="35"/>
        <v>0</v>
      </c>
      <c r="CR29">
        <f t="shared" ref="CR29:CR41" si="60">(ROUND((ROUND((((ET29*0.3))*AV29*1),2)*BB29),2)+ROUND((ROUND(((AE29-((EU29*0.3)))*AV29*1),2)*BS29),2))</f>
        <v>11662.99</v>
      </c>
      <c r="CS29">
        <f t="shared" si="36"/>
        <v>3470.22</v>
      </c>
      <c r="CT29">
        <f t="shared" si="37"/>
        <v>6029.3</v>
      </c>
      <c r="CU29">
        <f t="shared" si="38"/>
        <v>0</v>
      </c>
      <c r="CV29">
        <f t="shared" si="39"/>
        <v>16.663709999999998</v>
      </c>
      <c r="CW29">
        <f t="shared" si="40"/>
        <v>0</v>
      </c>
      <c r="CX29">
        <f t="shared" si="41"/>
        <v>0</v>
      </c>
      <c r="CY29">
        <f t="shared" si="42"/>
        <v>753.78599999999994</v>
      </c>
      <c r="CZ29">
        <f t="shared" si="43"/>
        <v>328.779</v>
      </c>
      <c r="DC29" t="s">
        <v>3</v>
      </c>
      <c r="DD29" t="s">
        <v>34</v>
      </c>
      <c r="DE29" t="s">
        <v>35</v>
      </c>
      <c r="DF29" t="s">
        <v>35</v>
      </c>
      <c r="DG29" t="s">
        <v>35</v>
      </c>
      <c r="DH29" t="s">
        <v>3</v>
      </c>
      <c r="DI29" t="s">
        <v>35</v>
      </c>
      <c r="DJ29" t="s">
        <v>35</v>
      </c>
      <c r="DK29" t="s">
        <v>3</v>
      </c>
      <c r="DL29" t="s">
        <v>3</v>
      </c>
      <c r="DM29" t="s">
        <v>3</v>
      </c>
      <c r="DN29">
        <v>114</v>
      </c>
      <c r="DO29">
        <v>80</v>
      </c>
      <c r="DP29">
        <v>1.087</v>
      </c>
      <c r="DQ29">
        <v>1</v>
      </c>
      <c r="DU29">
        <v>1013</v>
      </c>
      <c r="DV29" t="s">
        <v>31</v>
      </c>
      <c r="DW29" t="s">
        <v>31</v>
      </c>
      <c r="DX29">
        <v>1</v>
      </c>
      <c r="DZ29" t="s">
        <v>3</v>
      </c>
      <c r="EA29" t="s">
        <v>3</v>
      </c>
      <c r="EB29" t="s">
        <v>3</v>
      </c>
      <c r="EC29" t="s">
        <v>3</v>
      </c>
      <c r="EE29">
        <v>54007979</v>
      </c>
      <c r="EF29">
        <v>30</v>
      </c>
      <c r="EG29" t="s">
        <v>25</v>
      </c>
      <c r="EH29">
        <v>0</v>
      </c>
      <c r="EI29" t="s">
        <v>3</v>
      </c>
      <c r="EJ29">
        <v>1</v>
      </c>
      <c r="EK29">
        <v>235</v>
      </c>
      <c r="EL29" t="s">
        <v>26</v>
      </c>
      <c r="EM29" t="s">
        <v>27</v>
      </c>
      <c r="EO29" t="s">
        <v>36</v>
      </c>
      <c r="EQ29">
        <v>0</v>
      </c>
      <c r="ER29">
        <v>4219.0200000000004</v>
      </c>
      <c r="ES29">
        <v>67.760000000000005</v>
      </c>
      <c r="ET29">
        <v>3506.38</v>
      </c>
      <c r="EU29">
        <v>371.17</v>
      </c>
      <c r="EV29">
        <v>644.88</v>
      </c>
      <c r="EW29">
        <v>51.1</v>
      </c>
      <c r="EX29">
        <v>0</v>
      </c>
      <c r="EY29">
        <v>0</v>
      </c>
      <c r="FQ29">
        <v>0</v>
      </c>
      <c r="FR29">
        <f t="shared" si="44"/>
        <v>0</v>
      </c>
      <c r="FS29">
        <v>0</v>
      </c>
      <c r="FX29">
        <v>114</v>
      </c>
      <c r="FY29">
        <v>80</v>
      </c>
      <c r="GA29" t="s">
        <v>3</v>
      </c>
      <c r="GD29">
        <v>0</v>
      </c>
      <c r="GF29">
        <v>793215066</v>
      </c>
      <c r="GG29">
        <v>2</v>
      </c>
      <c r="GH29">
        <v>1</v>
      </c>
      <c r="GI29">
        <v>2</v>
      </c>
      <c r="GJ29">
        <v>0</v>
      </c>
      <c r="GK29">
        <f>ROUND(R29*(R12)/100,2)</f>
        <v>738.54</v>
      </c>
      <c r="GL29">
        <f t="shared" si="45"/>
        <v>0</v>
      </c>
      <c r="GM29">
        <f t="shared" si="46"/>
        <v>4174.2299999999996</v>
      </c>
      <c r="GN29">
        <f t="shared" si="47"/>
        <v>4174.2299999999996</v>
      </c>
      <c r="GO29">
        <f t="shared" si="48"/>
        <v>0</v>
      </c>
      <c r="GP29">
        <f t="shared" si="49"/>
        <v>0</v>
      </c>
      <c r="GR29">
        <v>0</v>
      </c>
      <c r="GS29">
        <v>0</v>
      </c>
      <c r="GT29">
        <v>0</v>
      </c>
      <c r="GU29" t="s">
        <v>3</v>
      </c>
      <c r="GV29">
        <f t="shared" si="50"/>
        <v>0</v>
      </c>
      <c r="GW29">
        <v>1</v>
      </c>
      <c r="GX29">
        <f t="shared" si="51"/>
        <v>0</v>
      </c>
      <c r="HA29">
        <v>0</v>
      </c>
      <c r="HB29">
        <v>0</v>
      </c>
      <c r="HC29">
        <f t="shared" si="52"/>
        <v>0</v>
      </c>
      <c r="HE29" t="s">
        <v>3</v>
      </c>
      <c r="HF29" t="s">
        <v>3</v>
      </c>
      <c r="HM29" t="s">
        <v>3</v>
      </c>
      <c r="HN29" t="s">
        <v>3</v>
      </c>
      <c r="HO29" t="s">
        <v>3</v>
      </c>
      <c r="HP29" t="s">
        <v>3</v>
      </c>
      <c r="HQ29" t="s">
        <v>3</v>
      </c>
      <c r="IK29">
        <v>0</v>
      </c>
    </row>
    <row r="30" spans="1:245" x14ac:dyDescent="0.2">
      <c r="A30">
        <v>17</v>
      </c>
      <c r="B30">
        <v>0</v>
      </c>
      <c r="C30">
        <f>ROW(SmtRes!A10)</f>
        <v>10</v>
      </c>
      <c r="D30">
        <f>ROW(EtalonRes!A17)</f>
        <v>17</v>
      </c>
      <c r="E30" t="s">
        <v>37</v>
      </c>
      <c r="F30" t="s">
        <v>38</v>
      </c>
      <c r="G30" t="s">
        <v>39</v>
      </c>
      <c r="H30" t="s">
        <v>40</v>
      </c>
      <c r="I30">
        <v>6</v>
      </c>
      <c r="J30">
        <v>0</v>
      </c>
      <c r="K30">
        <v>6</v>
      </c>
      <c r="O30">
        <f t="shared" si="21"/>
        <v>1191.8599999999999</v>
      </c>
      <c r="P30">
        <f t="shared" si="22"/>
        <v>0</v>
      </c>
      <c r="Q30">
        <f t="shared" si="53"/>
        <v>344.37</v>
      </c>
      <c r="R30">
        <f t="shared" si="23"/>
        <v>117.26</v>
      </c>
      <c r="S30">
        <f t="shared" si="24"/>
        <v>847.49</v>
      </c>
      <c r="T30">
        <f t="shared" si="25"/>
        <v>0</v>
      </c>
      <c r="U30">
        <f t="shared" si="26"/>
        <v>2.4848819999999998</v>
      </c>
      <c r="V30">
        <f t="shared" si="27"/>
        <v>0</v>
      </c>
      <c r="W30">
        <f t="shared" si="28"/>
        <v>0</v>
      </c>
      <c r="X30">
        <f t="shared" si="29"/>
        <v>796.64</v>
      </c>
      <c r="Y30">
        <f t="shared" si="30"/>
        <v>347.47</v>
      </c>
      <c r="AA30">
        <v>54346617</v>
      </c>
      <c r="AB30">
        <f t="shared" si="31"/>
        <v>9.7919999999999998</v>
      </c>
      <c r="AC30">
        <f t="shared" si="54"/>
        <v>0</v>
      </c>
      <c r="AD30">
        <f t="shared" si="55"/>
        <v>5.2590000000000003</v>
      </c>
      <c r="AE30">
        <f t="shared" si="56"/>
        <v>0.627</v>
      </c>
      <c r="AF30">
        <f t="shared" si="57"/>
        <v>4.5330000000000004</v>
      </c>
      <c r="AG30">
        <f t="shared" si="32"/>
        <v>0</v>
      </c>
      <c r="AH30">
        <f t="shared" si="58"/>
        <v>0.38100000000000001</v>
      </c>
      <c r="AI30">
        <f t="shared" si="59"/>
        <v>0</v>
      </c>
      <c r="AJ30">
        <f t="shared" si="33"/>
        <v>0</v>
      </c>
      <c r="AK30">
        <v>32.64</v>
      </c>
      <c r="AL30">
        <v>0</v>
      </c>
      <c r="AM30">
        <v>17.53</v>
      </c>
      <c r="AN30">
        <v>2.09</v>
      </c>
      <c r="AO30">
        <v>15.11</v>
      </c>
      <c r="AP30">
        <v>0</v>
      </c>
      <c r="AQ30">
        <v>1.27</v>
      </c>
      <c r="AR30">
        <v>0</v>
      </c>
      <c r="AS30">
        <v>0</v>
      </c>
      <c r="AT30">
        <v>94</v>
      </c>
      <c r="AU30">
        <v>41</v>
      </c>
      <c r="AV30">
        <v>1.087</v>
      </c>
      <c r="AW30">
        <v>1</v>
      </c>
      <c r="AZ30">
        <v>1</v>
      </c>
      <c r="BA30">
        <v>28.67</v>
      </c>
      <c r="BB30">
        <v>10.039999999999999</v>
      </c>
      <c r="BC30">
        <v>1</v>
      </c>
      <c r="BD30" t="s">
        <v>3</v>
      </c>
      <c r="BE30" t="s">
        <v>3</v>
      </c>
      <c r="BF30" t="s">
        <v>3</v>
      </c>
      <c r="BG30" t="s">
        <v>3</v>
      </c>
      <c r="BH30">
        <v>0</v>
      </c>
      <c r="BI30">
        <v>1</v>
      </c>
      <c r="BJ30" t="s">
        <v>41</v>
      </c>
      <c r="BM30">
        <v>235</v>
      </c>
      <c r="BN30">
        <v>0</v>
      </c>
      <c r="BO30" t="s">
        <v>38</v>
      </c>
      <c r="BP30">
        <v>1</v>
      </c>
      <c r="BQ30">
        <v>30</v>
      </c>
      <c r="BR30">
        <v>0</v>
      </c>
      <c r="BS30">
        <v>28.67</v>
      </c>
      <c r="BT30">
        <v>1</v>
      </c>
      <c r="BU30">
        <v>1</v>
      </c>
      <c r="BV30">
        <v>1</v>
      </c>
      <c r="BW30">
        <v>1</v>
      </c>
      <c r="BX30">
        <v>1</v>
      </c>
      <c r="BY30" t="s">
        <v>3</v>
      </c>
      <c r="BZ30">
        <v>94</v>
      </c>
      <c r="CA30">
        <v>41</v>
      </c>
      <c r="CB30" t="s">
        <v>3</v>
      </c>
      <c r="CE30">
        <v>30</v>
      </c>
      <c r="CF30">
        <v>0</v>
      </c>
      <c r="CG30">
        <v>0</v>
      </c>
      <c r="CM30">
        <v>0</v>
      </c>
      <c r="CN30" t="s">
        <v>33</v>
      </c>
      <c r="CO30">
        <v>0</v>
      </c>
      <c r="CP30">
        <f t="shared" si="34"/>
        <v>1191.8600000000001</v>
      </c>
      <c r="CQ30">
        <f t="shared" si="35"/>
        <v>0</v>
      </c>
      <c r="CR30">
        <f t="shared" si="60"/>
        <v>57.43</v>
      </c>
      <c r="CS30">
        <f t="shared" si="36"/>
        <v>19.5</v>
      </c>
      <c r="CT30">
        <f t="shared" si="37"/>
        <v>141.34</v>
      </c>
      <c r="CU30">
        <f t="shared" si="38"/>
        <v>0</v>
      </c>
      <c r="CV30">
        <f t="shared" si="39"/>
        <v>0.41414699999999999</v>
      </c>
      <c r="CW30">
        <f t="shared" si="40"/>
        <v>0</v>
      </c>
      <c r="CX30">
        <f t="shared" si="41"/>
        <v>0</v>
      </c>
      <c r="CY30">
        <f t="shared" si="42"/>
        <v>796.64059999999995</v>
      </c>
      <c r="CZ30">
        <f t="shared" si="43"/>
        <v>347.47089999999997</v>
      </c>
      <c r="DC30" t="s">
        <v>3</v>
      </c>
      <c r="DD30" t="s">
        <v>34</v>
      </c>
      <c r="DE30" t="s">
        <v>35</v>
      </c>
      <c r="DF30" t="s">
        <v>35</v>
      </c>
      <c r="DG30" t="s">
        <v>35</v>
      </c>
      <c r="DH30" t="s">
        <v>3</v>
      </c>
      <c r="DI30" t="s">
        <v>35</v>
      </c>
      <c r="DJ30" t="s">
        <v>35</v>
      </c>
      <c r="DK30" t="s">
        <v>3</v>
      </c>
      <c r="DL30" t="s">
        <v>3</v>
      </c>
      <c r="DM30" t="s">
        <v>3</v>
      </c>
      <c r="DN30">
        <v>114</v>
      </c>
      <c r="DO30">
        <v>80</v>
      </c>
      <c r="DP30">
        <v>1.087</v>
      </c>
      <c r="DQ30">
        <v>1</v>
      </c>
      <c r="DU30">
        <v>1013</v>
      </c>
      <c r="DV30" t="s">
        <v>40</v>
      </c>
      <c r="DW30" t="s">
        <v>40</v>
      </c>
      <c r="DX30">
        <v>1</v>
      </c>
      <c r="DZ30" t="s">
        <v>3</v>
      </c>
      <c r="EA30" t="s">
        <v>3</v>
      </c>
      <c r="EB30" t="s">
        <v>3</v>
      </c>
      <c r="EC30" t="s">
        <v>3</v>
      </c>
      <c r="EE30">
        <v>54007979</v>
      </c>
      <c r="EF30">
        <v>30</v>
      </c>
      <c r="EG30" t="s">
        <v>25</v>
      </c>
      <c r="EH30">
        <v>0</v>
      </c>
      <c r="EI30" t="s">
        <v>3</v>
      </c>
      <c r="EJ30">
        <v>1</v>
      </c>
      <c r="EK30">
        <v>235</v>
      </c>
      <c r="EL30" t="s">
        <v>26</v>
      </c>
      <c r="EM30" t="s">
        <v>27</v>
      </c>
      <c r="EO30" t="s">
        <v>36</v>
      </c>
      <c r="EQ30">
        <v>0</v>
      </c>
      <c r="ER30">
        <v>32.64</v>
      </c>
      <c r="ES30">
        <v>0</v>
      </c>
      <c r="ET30">
        <v>17.53</v>
      </c>
      <c r="EU30">
        <v>2.09</v>
      </c>
      <c r="EV30">
        <v>15.11</v>
      </c>
      <c r="EW30">
        <v>1.27</v>
      </c>
      <c r="EX30">
        <v>0</v>
      </c>
      <c r="EY30">
        <v>0</v>
      </c>
      <c r="FQ30">
        <v>0</v>
      </c>
      <c r="FR30">
        <f t="shared" si="44"/>
        <v>0</v>
      </c>
      <c r="FS30">
        <v>0</v>
      </c>
      <c r="FX30">
        <v>114</v>
      </c>
      <c r="FY30">
        <v>80</v>
      </c>
      <c r="GA30" t="s">
        <v>3</v>
      </c>
      <c r="GD30">
        <v>0</v>
      </c>
      <c r="GF30">
        <v>1040682840</v>
      </c>
      <c r="GG30">
        <v>2</v>
      </c>
      <c r="GH30">
        <v>1</v>
      </c>
      <c r="GI30">
        <v>2</v>
      </c>
      <c r="GJ30">
        <v>0</v>
      </c>
      <c r="GK30">
        <f>ROUND(R30*(R12)/100,2)</f>
        <v>187.62</v>
      </c>
      <c r="GL30">
        <f t="shared" si="45"/>
        <v>0</v>
      </c>
      <c r="GM30">
        <f t="shared" si="46"/>
        <v>2523.59</v>
      </c>
      <c r="GN30">
        <f t="shared" si="47"/>
        <v>2523.59</v>
      </c>
      <c r="GO30">
        <f t="shared" si="48"/>
        <v>0</v>
      </c>
      <c r="GP30">
        <f t="shared" si="49"/>
        <v>0</v>
      </c>
      <c r="GR30">
        <v>0</v>
      </c>
      <c r="GS30">
        <v>0</v>
      </c>
      <c r="GT30">
        <v>0</v>
      </c>
      <c r="GU30" t="s">
        <v>3</v>
      </c>
      <c r="GV30">
        <f t="shared" si="50"/>
        <v>0</v>
      </c>
      <c r="GW30">
        <v>1</v>
      </c>
      <c r="GX30">
        <f t="shared" si="51"/>
        <v>0</v>
      </c>
      <c r="HA30">
        <v>0</v>
      </c>
      <c r="HB30">
        <v>0</v>
      </c>
      <c r="HC30">
        <f t="shared" si="52"/>
        <v>0</v>
      </c>
      <c r="HE30" t="s">
        <v>3</v>
      </c>
      <c r="HF30" t="s">
        <v>3</v>
      </c>
      <c r="HM30" t="s">
        <v>3</v>
      </c>
      <c r="HN30" t="s">
        <v>3</v>
      </c>
      <c r="HO30" t="s">
        <v>3</v>
      </c>
      <c r="HP30" t="s">
        <v>3</v>
      </c>
      <c r="HQ30" t="s">
        <v>3</v>
      </c>
      <c r="IK30">
        <v>0</v>
      </c>
    </row>
    <row r="31" spans="1:245" x14ac:dyDescent="0.2">
      <c r="A31">
        <v>17</v>
      </c>
      <c r="B31">
        <v>0</v>
      </c>
      <c r="C31">
        <f>ROW(SmtRes!A14)</f>
        <v>14</v>
      </c>
      <c r="D31">
        <f>ROW(EtalonRes!A26)</f>
        <v>26</v>
      </c>
      <c r="E31" t="s">
        <v>42</v>
      </c>
      <c r="F31" t="s">
        <v>43</v>
      </c>
      <c r="G31" t="s">
        <v>44</v>
      </c>
      <c r="H31" t="s">
        <v>45</v>
      </c>
      <c r="I31">
        <v>4</v>
      </c>
      <c r="J31">
        <v>0</v>
      </c>
      <c r="K31">
        <v>4</v>
      </c>
      <c r="O31">
        <f t="shared" si="21"/>
        <v>4064.72</v>
      </c>
      <c r="P31">
        <f t="shared" si="22"/>
        <v>0</v>
      </c>
      <c r="Q31">
        <f t="shared" si="53"/>
        <v>2432.25</v>
      </c>
      <c r="R31">
        <f t="shared" si="23"/>
        <v>710.16</v>
      </c>
      <c r="S31">
        <f t="shared" si="24"/>
        <v>1632.47</v>
      </c>
      <c r="T31">
        <f t="shared" si="25"/>
        <v>0</v>
      </c>
      <c r="U31">
        <f t="shared" si="26"/>
        <v>4.9045439999999996</v>
      </c>
      <c r="V31">
        <f t="shared" si="27"/>
        <v>0</v>
      </c>
      <c r="W31">
        <f t="shared" si="28"/>
        <v>0</v>
      </c>
      <c r="X31">
        <f t="shared" si="29"/>
        <v>1534.52</v>
      </c>
      <c r="Y31">
        <f t="shared" si="30"/>
        <v>669.31</v>
      </c>
      <c r="AA31">
        <v>54346617</v>
      </c>
      <c r="AB31">
        <f t="shared" si="31"/>
        <v>69.429000000000002</v>
      </c>
      <c r="AC31">
        <f t="shared" si="54"/>
        <v>0</v>
      </c>
      <c r="AD31">
        <f t="shared" si="55"/>
        <v>56.334000000000003</v>
      </c>
      <c r="AE31">
        <f t="shared" si="56"/>
        <v>5.6970000000000001</v>
      </c>
      <c r="AF31">
        <f t="shared" si="57"/>
        <v>13.095000000000001</v>
      </c>
      <c r="AG31">
        <f t="shared" si="32"/>
        <v>0</v>
      </c>
      <c r="AH31">
        <f t="shared" si="58"/>
        <v>1.1279999999999999</v>
      </c>
      <c r="AI31">
        <f t="shared" si="59"/>
        <v>0</v>
      </c>
      <c r="AJ31">
        <f t="shared" si="33"/>
        <v>0</v>
      </c>
      <c r="AK31">
        <v>237.1</v>
      </c>
      <c r="AL31">
        <v>5.67</v>
      </c>
      <c r="AM31">
        <v>187.78</v>
      </c>
      <c r="AN31">
        <v>18.989999999999998</v>
      </c>
      <c r="AO31">
        <v>43.65</v>
      </c>
      <c r="AP31">
        <v>0</v>
      </c>
      <c r="AQ31">
        <v>3.76</v>
      </c>
      <c r="AR31">
        <v>0</v>
      </c>
      <c r="AS31">
        <v>0</v>
      </c>
      <c r="AT31">
        <v>94</v>
      </c>
      <c r="AU31">
        <v>41</v>
      </c>
      <c r="AV31">
        <v>1.087</v>
      </c>
      <c r="AW31">
        <v>1</v>
      </c>
      <c r="AZ31">
        <v>1</v>
      </c>
      <c r="BA31">
        <v>28.67</v>
      </c>
      <c r="BB31">
        <v>9.93</v>
      </c>
      <c r="BC31">
        <v>8.24</v>
      </c>
      <c r="BD31" t="s">
        <v>3</v>
      </c>
      <c r="BE31" t="s">
        <v>3</v>
      </c>
      <c r="BF31" t="s">
        <v>3</v>
      </c>
      <c r="BG31" t="s">
        <v>3</v>
      </c>
      <c r="BH31">
        <v>0</v>
      </c>
      <c r="BI31">
        <v>1</v>
      </c>
      <c r="BJ31" t="s">
        <v>46</v>
      </c>
      <c r="BM31">
        <v>235</v>
      </c>
      <c r="BN31">
        <v>0</v>
      </c>
      <c r="BO31" t="s">
        <v>43</v>
      </c>
      <c r="BP31">
        <v>1</v>
      </c>
      <c r="BQ31">
        <v>30</v>
      </c>
      <c r="BR31">
        <v>0</v>
      </c>
      <c r="BS31">
        <v>28.67</v>
      </c>
      <c r="BT31">
        <v>1</v>
      </c>
      <c r="BU31">
        <v>1</v>
      </c>
      <c r="BV31">
        <v>1</v>
      </c>
      <c r="BW31">
        <v>1</v>
      </c>
      <c r="BX31">
        <v>1</v>
      </c>
      <c r="BY31" t="s">
        <v>3</v>
      </c>
      <c r="BZ31">
        <v>94</v>
      </c>
      <c r="CA31">
        <v>41</v>
      </c>
      <c r="CB31" t="s">
        <v>3</v>
      </c>
      <c r="CE31">
        <v>30</v>
      </c>
      <c r="CF31">
        <v>0</v>
      </c>
      <c r="CG31">
        <v>0</v>
      </c>
      <c r="CM31">
        <v>0</v>
      </c>
      <c r="CN31" t="s">
        <v>33</v>
      </c>
      <c r="CO31">
        <v>0</v>
      </c>
      <c r="CP31">
        <f t="shared" si="34"/>
        <v>4064.7200000000003</v>
      </c>
      <c r="CQ31">
        <f t="shared" si="35"/>
        <v>0</v>
      </c>
      <c r="CR31">
        <f t="shared" si="60"/>
        <v>608.11</v>
      </c>
      <c r="CS31">
        <f t="shared" si="36"/>
        <v>177.47</v>
      </c>
      <c r="CT31">
        <f t="shared" si="37"/>
        <v>407.97</v>
      </c>
      <c r="CU31">
        <f t="shared" si="38"/>
        <v>0</v>
      </c>
      <c r="CV31">
        <f t="shared" si="39"/>
        <v>1.2261359999999999</v>
      </c>
      <c r="CW31">
        <f t="shared" si="40"/>
        <v>0</v>
      </c>
      <c r="CX31">
        <f t="shared" si="41"/>
        <v>0</v>
      </c>
      <c r="CY31">
        <f t="shared" si="42"/>
        <v>1534.5218</v>
      </c>
      <c r="CZ31">
        <f t="shared" si="43"/>
        <v>669.31269999999995</v>
      </c>
      <c r="DC31" t="s">
        <v>3</v>
      </c>
      <c r="DD31" t="s">
        <v>34</v>
      </c>
      <c r="DE31" t="s">
        <v>35</v>
      </c>
      <c r="DF31" t="s">
        <v>35</v>
      </c>
      <c r="DG31" t="s">
        <v>35</v>
      </c>
      <c r="DH31" t="s">
        <v>3</v>
      </c>
      <c r="DI31" t="s">
        <v>35</v>
      </c>
      <c r="DJ31" t="s">
        <v>35</v>
      </c>
      <c r="DK31" t="s">
        <v>3</v>
      </c>
      <c r="DL31" t="s">
        <v>3</v>
      </c>
      <c r="DM31" t="s">
        <v>3</v>
      </c>
      <c r="DN31">
        <v>114</v>
      </c>
      <c r="DO31">
        <v>80</v>
      </c>
      <c r="DP31">
        <v>1.087</v>
      </c>
      <c r="DQ31">
        <v>1</v>
      </c>
      <c r="DU31">
        <v>1013</v>
      </c>
      <c r="DV31" t="s">
        <v>45</v>
      </c>
      <c r="DW31" t="s">
        <v>45</v>
      </c>
      <c r="DX31">
        <v>1</v>
      </c>
      <c r="DZ31" t="s">
        <v>3</v>
      </c>
      <c r="EA31" t="s">
        <v>3</v>
      </c>
      <c r="EB31" t="s">
        <v>3</v>
      </c>
      <c r="EC31" t="s">
        <v>3</v>
      </c>
      <c r="EE31">
        <v>54007979</v>
      </c>
      <c r="EF31">
        <v>30</v>
      </c>
      <c r="EG31" t="s">
        <v>25</v>
      </c>
      <c r="EH31">
        <v>0</v>
      </c>
      <c r="EI31" t="s">
        <v>3</v>
      </c>
      <c r="EJ31">
        <v>1</v>
      </c>
      <c r="EK31">
        <v>235</v>
      </c>
      <c r="EL31" t="s">
        <v>26</v>
      </c>
      <c r="EM31" t="s">
        <v>27</v>
      </c>
      <c r="EO31" t="s">
        <v>36</v>
      </c>
      <c r="EQ31">
        <v>0</v>
      </c>
      <c r="ER31">
        <v>237.1</v>
      </c>
      <c r="ES31">
        <v>5.67</v>
      </c>
      <c r="ET31">
        <v>187.78</v>
      </c>
      <c r="EU31">
        <v>18.989999999999998</v>
      </c>
      <c r="EV31">
        <v>43.65</v>
      </c>
      <c r="EW31">
        <v>3.76</v>
      </c>
      <c r="EX31">
        <v>0</v>
      </c>
      <c r="EY31">
        <v>0</v>
      </c>
      <c r="FQ31">
        <v>0</v>
      </c>
      <c r="FR31">
        <f t="shared" si="44"/>
        <v>0</v>
      </c>
      <c r="FS31">
        <v>0</v>
      </c>
      <c r="FX31">
        <v>114</v>
      </c>
      <c r="FY31">
        <v>80</v>
      </c>
      <c r="GA31" t="s">
        <v>3</v>
      </c>
      <c r="GD31">
        <v>0</v>
      </c>
      <c r="GF31">
        <v>-896908302</v>
      </c>
      <c r="GG31">
        <v>2</v>
      </c>
      <c r="GH31">
        <v>1</v>
      </c>
      <c r="GI31">
        <v>2</v>
      </c>
      <c r="GJ31">
        <v>0</v>
      </c>
      <c r="GK31">
        <f>ROUND(R31*(R12)/100,2)</f>
        <v>1136.26</v>
      </c>
      <c r="GL31">
        <f t="shared" si="45"/>
        <v>0</v>
      </c>
      <c r="GM31">
        <f t="shared" si="46"/>
        <v>7404.81</v>
      </c>
      <c r="GN31">
        <f t="shared" si="47"/>
        <v>7404.81</v>
      </c>
      <c r="GO31">
        <f t="shared" si="48"/>
        <v>0</v>
      </c>
      <c r="GP31">
        <f t="shared" si="49"/>
        <v>0</v>
      </c>
      <c r="GR31">
        <v>0</v>
      </c>
      <c r="GS31">
        <v>0</v>
      </c>
      <c r="GT31">
        <v>0</v>
      </c>
      <c r="GU31" t="s">
        <v>3</v>
      </c>
      <c r="GV31">
        <f t="shared" si="50"/>
        <v>0</v>
      </c>
      <c r="GW31">
        <v>1</v>
      </c>
      <c r="GX31">
        <f t="shared" si="51"/>
        <v>0</v>
      </c>
      <c r="HA31">
        <v>0</v>
      </c>
      <c r="HB31">
        <v>0</v>
      </c>
      <c r="HC31">
        <f t="shared" si="52"/>
        <v>0</v>
      </c>
      <c r="HE31" t="s">
        <v>3</v>
      </c>
      <c r="HF31" t="s">
        <v>3</v>
      </c>
      <c r="HM31" t="s">
        <v>3</v>
      </c>
      <c r="HN31" t="s">
        <v>3</v>
      </c>
      <c r="HO31" t="s">
        <v>3</v>
      </c>
      <c r="HP31" t="s">
        <v>3</v>
      </c>
      <c r="HQ31" t="s">
        <v>3</v>
      </c>
      <c r="IK31">
        <v>0</v>
      </c>
    </row>
    <row r="32" spans="1:245" x14ac:dyDescent="0.2">
      <c r="A32">
        <v>17</v>
      </c>
      <c r="B32">
        <v>0</v>
      </c>
      <c r="C32">
        <f>ROW(SmtRes!A18)</f>
        <v>18</v>
      </c>
      <c r="D32">
        <f>ROW(EtalonRes!A36)</f>
        <v>36</v>
      </c>
      <c r="E32" t="s">
        <v>47</v>
      </c>
      <c r="F32" t="s">
        <v>48</v>
      </c>
      <c r="G32" t="s">
        <v>49</v>
      </c>
      <c r="H32" t="s">
        <v>45</v>
      </c>
      <c r="I32">
        <v>2</v>
      </c>
      <c r="J32">
        <v>0</v>
      </c>
      <c r="K32">
        <v>2</v>
      </c>
      <c r="O32">
        <f t="shared" si="21"/>
        <v>2511.19</v>
      </c>
      <c r="P32">
        <f t="shared" si="22"/>
        <v>0</v>
      </c>
      <c r="Q32">
        <f t="shared" si="53"/>
        <v>900.22</v>
      </c>
      <c r="R32">
        <f t="shared" si="23"/>
        <v>207</v>
      </c>
      <c r="S32">
        <f t="shared" si="24"/>
        <v>1610.97</v>
      </c>
      <c r="T32">
        <f t="shared" si="25"/>
        <v>0</v>
      </c>
      <c r="U32">
        <f t="shared" si="26"/>
        <v>4.8393239999999995</v>
      </c>
      <c r="V32">
        <f t="shared" si="27"/>
        <v>0</v>
      </c>
      <c r="W32">
        <f t="shared" si="28"/>
        <v>0</v>
      </c>
      <c r="X32">
        <f t="shared" si="29"/>
        <v>1514.31</v>
      </c>
      <c r="Y32">
        <f t="shared" si="30"/>
        <v>660.5</v>
      </c>
      <c r="AA32">
        <v>54346617</v>
      </c>
      <c r="AB32">
        <f t="shared" si="31"/>
        <v>69.941999999999993</v>
      </c>
      <c r="AC32">
        <f t="shared" si="54"/>
        <v>0</v>
      </c>
      <c r="AD32">
        <f t="shared" si="55"/>
        <v>44.097000000000001</v>
      </c>
      <c r="AE32">
        <f t="shared" si="56"/>
        <v>3.3210000000000002</v>
      </c>
      <c r="AF32">
        <f t="shared" si="57"/>
        <v>25.844999999999999</v>
      </c>
      <c r="AG32">
        <f t="shared" si="32"/>
        <v>0</v>
      </c>
      <c r="AH32">
        <f t="shared" si="58"/>
        <v>2.226</v>
      </c>
      <c r="AI32">
        <f t="shared" si="59"/>
        <v>0</v>
      </c>
      <c r="AJ32">
        <f t="shared" si="33"/>
        <v>0</v>
      </c>
      <c r="AK32">
        <v>239.02</v>
      </c>
      <c r="AL32">
        <v>5.88</v>
      </c>
      <c r="AM32">
        <v>146.99</v>
      </c>
      <c r="AN32">
        <v>11.07</v>
      </c>
      <c r="AO32">
        <v>86.15</v>
      </c>
      <c r="AP32">
        <v>0</v>
      </c>
      <c r="AQ32">
        <v>7.42</v>
      </c>
      <c r="AR32">
        <v>0</v>
      </c>
      <c r="AS32">
        <v>0</v>
      </c>
      <c r="AT32">
        <v>94</v>
      </c>
      <c r="AU32">
        <v>41</v>
      </c>
      <c r="AV32">
        <v>1.087</v>
      </c>
      <c r="AW32">
        <v>1</v>
      </c>
      <c r="AZ32">
        <v>1</v>
      </c>
      <c r="BA32">
        <v>28.67</v>
      </c>
      <c r="BB32">
        <v>9.39</v>
      </c>
      <c r="BC32">
        <v>8.24</v>
      </c>
      <c r="BD32" t="s">
        <v>3</v>
      </c>
      <c r="BE32" t="s">
        <v>3</v>
      </c>
      <c r="BF32" t="s">
        <v>3</v>
      </c>
      <c r="BG32" t="s">
        <v>3</v>
      </c>
      <c r="BH32">
        <v>0</v>
      </c>
      <c r="BI32">
        <v>1</v>
      </c>
      <c r="BJ32" t="s">
        <v>50</v>
      </c>
      <c r="BM32">
        <v>235</v>
      </c>
      <c r="BN32">
        <v>0</v>
      </c>
      <c r="BO32" t="s">
        <v>48</v>
      </c>
      <c r="BP32">
        <v>1</v>
      </c>
      <c r="BQ32">
        <v>30</v>
      </c>
      <c r="BR32">
        <v>0</v>
      </c>
      <c r="BS32">
        <v>28.67</v>
      </c>
      <c r="BT32">
        <v>1</v>
      </c>
      <c r="BU32">
        <v>1</v>
      </c>
      <c r="BV32">
        <v>1</v>
      </c>
      <c r="BW32">
        <v>1</v>
      </c>
      <c r="BX32">
        <v>1</v>
      </c>
      <c r="BY32" t="s">
        <v>3</v>
      </c>
      <c r="BZ32">
        <v>94</v>
      </c>
      <c r="CA32">
        <v>41</v>
      </c>
      <c r="CB32" t="s">
        <v>3</v>
      </c>
      <c r="CE32">
        <v>30</v>
      </c>
      <c r="CF32">
        <v>0</v>
      </c>
      <c r="CG32">
        <v>0</v>
      </c>
      <c r="CM32">
        <v>0</v>
      </c>
      <c r="CN32" t="s">
        <v>33</v>
      </c>
      <c r="CO32">
        <v>0</v>
      </c>
      <c r="CP32">
        <f t="shared" si="34"/>
        <v>2511.19</v>
      </c>
      <c r="CQ32">
        <f t="shared" si="35"/>
        <v>0</v>
      </c>
      <c r="CR32">
        <f t="shared" si="60"/>
        <v>450.06</v>
      </c>
      <c r="CS32">
        <f t="shared" si="36"/>
        <v>103.5</v>
      </c>
      <c r="CT32">
        <f t="shared" si="37"/>
        <v>805.34</v>
      </c>
      <c r="CU32">
        <f t="shared" si="38"/>
        <v>0</v>
      </c>
      <c r="CV32">
        <f t="shared" si="39"/>
        <v>2.4196619999999998</v>
      </c>
      <c r="CW32">
        <f t="shared" si="40"/>
        <v>0</v>
      </c>
      <c r="CX32">
        <f t="shared" si="41"/>
        <v>0</v>
      </c>
      <c r="CY32">
        <f t="shared" si="42"/>
        <v>1514.3117999999999</v>
      </c>
      <c r="CZ32">
        <f t="shared" si="43"/>
        <v>660.49770000000001</v>
      </c>
      <c r="DC32" t="s">
        <v>3</v>
      </c>
      <c r="DD32" t="s">
        <v>34</v>
      </c>
      <c r="DE32" t="s">
        <v>35</v>
      </c>
      <c r="DF32" t="s">
        <v>35</v>
      </c>
      <c r="DG32" t="s">
        <v>35</v>
      </c>
      <c r="DH32" t="s">
        <v>3</v>
      </c>
      <c r="DI32" t="s">
        <v>35</v>
      </c>
      <c r="DJ32" t="s">
        <v>35</v>
      </c>
      <c r="DK32" t="s">
        <v>3</v>
      </c>
      <c r="DL32" t="s">
        <v>3</v>
      </c>
      <c r="DM32" t="s">
        <v>3</v>
      </c>
      <c r="DN32">
        <v>114</v>
      </c>
      <c r="DO32">
        <v>80</v>
      </c>
      <c r="DP32">
        <v>1.087</v>
      </c>
      <c r="DQ32">
        <v>1</v>
      </c>
      <c r="DU32">
        <v>1013</v>
      </c>
      <c r="DV32" t="s">
        <v>45</v>
      </c>
      <c r="DW32" t="s">
        <v>45</v>
      </c>
      <c r="DX32">
        <v>1</v>
      </c>
      <c r="DZ32" t="s">
        <v>3</v>
      </c>
      <c r="EA32" t="s">
        <v>3</v>
      </c>
      <c r="EB32" t="s">
        <v>3</v>
      </c>
      <c r="EC32" t="s">
        <v>3</v>
      </c>
      <c r="EE32">
        <v>54007979</v>
      </c>
      <c r="EF32">
        <v>30</v>
      </c>
      <c r="EG32" t="s">
        <v>25</v>
      </c>
      <c r="EH32">
        <v>0</v>
      </c>
      <c r="EI32" t="s">
        <v>3</v>
      </c>
      <c r="EJ32">
        <v>1</v>
      </c>
      <c r="EK32">
        <v>235</v>
      </c>
      <c r="EL32" t="s">
        <v>26</v>
      </c>
      <c r="EM32" t="s">
        <v>27</v>
      </c>
      <c r="EO32" t="s">
        <v>36</v>
      </c>
      <c r="EQ32">
        <v>0</v>
      </c>
      <c r="ER32">
        <v>239.02</v>
      </c>
      <c r="ES32">
        <v>5.88</v>
      </c>
      <c r="ET32">
        <v>146.99</v>
      </c>
      <c r="EU32">
        <v>11.07</v>
      </c>
      <c r="EV32">
        <v>86.15</v>
      </c>
      <c r="EW32">
        <v>7.42</v>
      </c>
      <c r="EX32">
        <v>0</v>
      </c>
      <c r="EY32">
        <v>0</v>
      </c>
      <c r="FQ32">
        <v>0</v>
      </c>
      <c r="FR32">
        <f t="shared" si="44"/>
        <v>0</v>
      </c>
      <c r="FS32">
        <v>0</v>
      </c>
      <c r="FX32">
        <v>114</v>
      </c>
      <c r="FY32">
        <v>80</v>
      </c>
      <c r="GA32" t="s">
        <v>3</v>
      </c>
      <c r="GD32">
        <v>0</v>
      </c>
      <c r="GF32">
        <v>-695573312</v>
      </c>
      <c r="GG32">
        <v>2</v>
      </c>
      <c r="GH32">
        <v>1</v>
      </c>
      <c r="GI32">
        <v>2</v>
      </c>
      <c r="GJ32">
        <v>0</v>
      </c>
      <c r="GK32">
        <f>ROUND(R32*(R12)/100,2)</f>
        <v>331.2</v>
      </c>
      <c r="GL32">
        <f t="shared" si="45"/>
        <v>0</v>
      </c>
      <c r="GM32">
        <f t="shared" si="46"/>
        <v>5017.2</v>
      </c>
      <c r="GN32">
        <f t="shared" si="47"/>
        <v>5017.2</v>
      </c>
      <c r="GO32">
        <f t="shared" si="48"/>
        <v>0</v>
      </c>
      <c r="GP32">
        <f t="shared" si="49"/>
        <v>0</v>
      </c>
      <c r="GR32">
        <v>0</v>
      </c>
      <c r="GS32">
        <v>0</v>
      </c>
      <c r="GT32">
        <v>0</v>
      </c>
      <c r="GU32" t="s">
        <v>3</v>
      </c>
      <c r="GV32">
        <f t="shared" si="50"/>
        <v>0</v>
      </c>
      <c r="GW32">
        <v>1</v>
      </c>
      <c r="GX32">
        <f t="shared" si="51"/>
        <v>0</v>
      </c>
      <c r="HA32">
        <v>0</v>
      </c>
      <c r="HB32">
        <v>0</v>
      </c>
      <c r="HC32">
        <f t="shared" si="52"/>
        <v>0</v>
      </c>
      <c r="HE32" t="s">
        <v>3</v>
      </c>
      <c r="HF32" t="s">
        <v>3</v>
      </c>
      <c r="HM32" t="s">
        <v>3</v>
      </c>
      <c r="HN32" t="s">
        <v>3</v>
      </c>
      <c r="HO32" t="s">
        <v>3</v>
      </c>
      <c r="HP32" t="s">
        <v>3</v>
      </c>
      <c r="HQ32" t="s">
        <v>3</v>
      </c>
      <c r="IK32">
        <v>0</v>
      </c>
    </row>
    <row r="33" spans="1:245" x14ac:dyDescent="0.2">
      <c r="A33">
        <v>17</v>
      </c>
      <c r="B33">
        <v>0</v>
      </c>
      <c r="C33">
        <f>ROW(SmtRes!A19)</f>
        <v>19</v>
      </c>
      <c r="D33">
        <f>ROW(EtalonRes!A37)</f>
        <v>37</v>
      </c>
      <c r="E33" t="s">
        <v>51</v>
      </c>
      <c r="F33" t="s">
        <v>52</v>
      </c>
      <c r="G33" t="s">
        <v>53</v>
      </c>
      <c r="H33" t="s">
        <v>54</v>
      </c>
      <c r="I33">
        <v>5.1999999999999998E-2</v>
      </c>
      <c r="J33">
        <v>0</v>
      </c>
      <c r="K33">
        <v>5.1999999999999998E-2</v>
      </c>
      <c r="O33">
        <f t="shared" si="21"/>
        <v>712.78</v>
      </c>
      <c r="P33">
        <f t="shared" si="22"/>
        <v>0</v>
      </c>
      <c r="Q33">
        <f t="shared" si="53"/>
        <v>187.55</v>
      </c>
      <c r="R33">
        <f t="shared" si="23"/>
        <v>49.31</v>
      </c>
      <c r="S33">
        <f t="shared" si="24"/>
        <v>525.23</v>
      </c>
      <c r="T33">
        <f t="shared" si="25"/>
        <v>0</v>
      </c>
      <c r="U33">
        <f t="shared" si="26"/>
        <v>1.4854507199999998</v>
      </c>
      <c r="V33">
        <f t="shared" si="27"/>
        <v>0</v>
      </c>
      <c r="W33">
        <f t="shared" si="28"/>
        <v>0</v>
      </c>
      <c r="X33">
        <f t="shared" si="29"/>
        <v>414.93</v>
      </c>
      <c r="Y33">
        <f t="shared" si="30"/>
        <v>215.34</v>
      </c>
      <c r="AA33">
        <v>54346617</v>
      </c>
      <c r="AB33">
        <f t="shared" si="31"/>
        <v>681.62400000000002</v>
      </c>
      <c r="AC33">
        <f t="shared" si="54"/>
        <v>0</v>
      </c>
      <c r="AD33">
        <f t="shared" si="55"/>
        <v>357.59100000000001</v>
      </c>
      <c r="AE33">
        <f t="shared" si="56"/>
        <v>30.437999999999999</v>
      </c>
      <c r="AF33">
        <f t="shared" si="57"/>
        <v>324.03300000000002</v>
      </c>
      <c r="AG33">
        <f t="shared" si="32"/>
        <v>0</v>
      </c>
      <c r="AH33">
        <f t="shared" si="58"/>
        <v>26.279999999999998</v>
      </c>
      <c r="AI33">
        <f t="shared" si="59"/>
        <v>0</v>
      </c>
      <c r="AJ33">
        <f t="shared" si="33"/>
        <v>0</v>
      </c>
      <c r="AK33">
        <v>7053.08</v>
      </c>
      <c r="AL33">
        <v>4781</v>
      </c>
      <c r="AM33">
        <v>1191.97</v>
      </c>
      <c r="AN33">
        <v>101.46</v>
      </c>
      <c r="AO33">
        <v>1080.1099999999999</v>
      </c>
      <c r="AP33">
        <v>0</v>
      </c>
      <c r="AQ33">
        <v>87.6</v>
      </c>
      <c r="AR33">
        <v>0</v>
      </c>
      <c r="AS33">
        <v>0</v>
      </c>
      <c r="AT33">
        <v>79</v>
      </c>
      <c r="AU33">
        <v>41</v>
      </c>
      <c r="AV33">
        <v>1.087</v>
      </c>
      <c r="AW33">
        <v>1</v>
      </c>
      <c r="AZ33">
        <v>1</v>
      </c>
      <c r="BA33">
        <v>28.67</v>
      </c>
      <c r="BB33">
        <v>9.2799999999999994</v>
      </c>
      <c r="BC33">
        <v>8.24</v>
      </c>
      <c r="BD33" t="s">
        <v>3</v>
      </c>
      <c r="BE33" t="s">
        <v>3</v>
      </c>
      <c r="BF33" t="s">
        <v>3</v>
      </c>
      <c r="BG33" t="s">
        <v>3</v>
      </c>
      <c r="BH33">
        <v>0</v>
      </c>
      <c r="BI33">
        <v>2</v>
      </c>
      <c r="BJ33" t="s">
        <v>55</v>
      </c>
      <c r="BM33">
        <v>319</v>
      </c>
      <c r="BN33">
        <v>0</v>
      </c>
      <c r="BO33" t="s">
        <v>52</v>
      </c>
      <c r="BP33">
        <v>1</v>
      </c>
      <c r="BQ33">
        <v>40</v>
      </c>
      <c r="BR33">
        <v>0</v>
      </c>
      <c r="BS33">
        <v>28.67</v>
      </c>
      <c r="BT33">
        <v>1</v>
      </c>
      <c r="BU33">
        <v>1</v>
      </c>
      <c r="BV33">
        <v>1</v>
      </c>
      <c r="BW33">
        <v>1</v>
      </c>
      <c r="BX33">
        <v>1</v>
      </c>
      <c r="BY33" t="s">
        <v>3</v>
      </c>
      <c r="BZ33">
        <v>79</v>
      </c>
      <c r="CA33">
        <v>41</v>
      </c>
      <c r="CB33" t="s">
        <v>3</v>
      </c>
      <c r="CE33">
        <v>30</v>
      </c>
      <c r="CF33">
        <v>0</v>
      </c>
      <c r="CG33">
        <v>0</v>
      </c>
      <c r="CM33">
        <v>0</v>
      </c>
      <c r="CN33" t="s">
        <v>33</v>
      </c>
      <c r="CO33">
        <v>0</v>
      </c>
      <c r="CP33">
        <f t="shared" si="34"/>
        <v>712.78</v>
      </c>
      <c r="CQ33">
        <f t="shared" si="35"/>
        <v>0</v>
      </c>
      <c r="CR33">
        <f t="shared" si="60"/>
        <v>3607.14</v>
      </c>
      <c r="CS33">
        <f t="shared" si="36"/>
        <v>948.69</v>
      </c>
      <c r="CT33">
        <f t="shared" si="37"/>
        <v>10098.15</v>
      </c>
      <c r="CU33">
        <f t="shared" si="38"/>
        <v>0</v>
      </c>
      <c r="CV33">
        <f t="shared" si="39"/>
        <v>28.566359999999996</v>
      </c>
      <c r="CW33">
        <f t="shared" si="40"/>
        <v>0</v>
      </c>
      <c r="CX33">
        <f t="shared" si="41"/>
        <v>0</v>
      </c>
      <c r="CY33">
        <f t="shared" si="42"/>
        <v>414.93170000000003</v>
      </c>
      <c r="CZ33">
        <f t="shared" si="43"/>
        <v>215.3443</v>
      </c>
      <c r="DC33" t="s">
        <v>3</v>
      </c>
      <c r="DD33" t="s">
        <v>34</v>
      </c>
      <c r="DE33" t="s">
        <v>35</v>
      </c>
      <c r="DF33" t="s">
        <v>35</v>
      </c>
      <c r="DG33" t="s">
        <v>35</v>
      </c>
      <c r="DH33" t="s">
        <v>3</v>
      </c>
      <c r="DI33" t="s">
        <v>35</v>
      </c>
      <c r="DJ33" t="s">
        <v>35</v>
      </c>
      <c r="DK33" t="s">
        <v>3</v>
      </c>
      <c r="DL33" t="s">
        <v>3</v>
      </c>
      <c r="DM33" t="s">
        <v>3</v>
      </c>
      <c r="DN33">
        <v>114</v>
      </c>
      <c r="DO33">
        <v>67</v>
      </c>
      <c r="DP33">
        <v>1.087</v>
      </c>
      <c r="DQ33">
        <v>1</v>
      </c>
      <c r="DU33">
        <v>1013</v>
      </c>
      <c r="DV33" t="s">
        <v>54</v>
      </c>
      <c r="DW33" t="s">
        <v>54</v>
      </c>
      <c r="DX33">
        <v>1</v>
      </c>
      <c r="DZ33" t="s">
        <v>3</v>
      </c>
      <c r="EA33" t="s">
        <v>3</v>
      </c>
      <c r="EB33" t="s">
        <v>3</v>
      </c>
      <c r="EC33" t="s">
        <v>3</v>
      </c>
      <c r="EE33">
        <v>54008063</v>
      </c>
      <c r="EF33">
        <v>40</v>
      </c>
      <c r="EG33" t="s">
        <v>56</v>
      </c>
      <c r="EH33">
        <v>0</v>
      </c>
      <c r="EI33" t="s">
        <v>3</v>
      </c>
      <c r="EJ33">
        <v>2</v>
      </c>
      <c r="EK33">
        <v>319</v>
      </c>
      <c r="EL33" t="s">
        <v>57</v>
      </c>
      <c r="EM33" t="s">
        <v>58</v>
      </c>
      <c r="EO33" t="s">
        <v>36</v>
      </c>
      <c r="EQ33">
        <v>0</v>
      </c>
      <c r="ER33">
        <v>7053.08</v>
      </c>
      <c r="ES33">
        <v>4781</v>
      </c>
      <c r="ET33">
        <v>1191.97</v>
      </c>
      <c r="EU33">
        <v>101.46</v>
      </c>
      <c r="EV33">
        <v>1080.1099999999999</v>
      </c>
      <c r="EW33">
        <v>87.6</v>
      </c>
      <c r="EX33">
        <v>0</v>
      </c>
      <c r="EY33">
        <v>0</v>
      </c>
      <c r="FQ33">
        <v>0</v>
      </c>
      <c r="FR33">
        <f t="shared" si="44"/>
        <v>0</v>
      </c>
      <c r="FS33">
        <v>0</v>
      </c>
      <c r="FX33">
        <v>114</v>
      </c>
      <c r="FY33">
        <v>67</v>
      </c>
      <c r="GA33" t="s">
        <v>3</v>
      </c>
      <c r="GD33">
        <v>0</v>
      </c>
      <c r="GF33">
        <v>-1621191332</v>
      </c>
      <c r="GG33">
        <v>2</v>
      </c>
      <c r="GH33">
        <v>1</v>
      </c>
      <c r="GI33">
        <v>2</v>
      </c>
      <c r="GJ33">
        <v>0</v>
      </c>
      <c r="GK33">
        <f>ROUND(R33*(R12)/100,2)</f>
        <v>78.900000000000006</v>
      </c>
      <c r="GL33">
        <f t="shared" si="45"/>
        <v>0</v>
      </c>
      <c r="GM33">
        <f t="shared" si="46"/>
        <v>1421.95</v>
      </c>
      <c r="GN33">
        <f t="shared" si="47"/>
        <v>0</v>
      </c>
      <c r="GO33">
        <f t="shared" si="48"/>
        <v>1421.95</v>
      </c>
      <c r="GP33">
        <f t="shared" si="49"/>
        <v>0</v>
      </c>
      <c r="GR33">
        <v>0</v>
      </c>
      <c r="GS33">
        <v>0</v>
      </c>
      <c r="GT33">
        <v>0</v>
      </c>
      <c r="GU33" t="s">
        <v>3</v>
      </c>
      <c r="GV33">
        <f t="shared" si="50"/>
        <v>0</v>
      </c>
      <c r="GW33">
        <v>1</v>
      </c>
      <c r="GX33">
        <f t="shared" si="51"/>
        <v>0</v>
      </c>
      <c r="HA33">
        <v>0</v>
      </c>
      <c r="HB33">
        <v>0</v>
      </c>
      <c r="HC33">
        <f t="shared" si="52"/>
        <v>0</v>
      </c>
      <c r="HE33" t="s">
        <v>3</v>
      </c>
      <c r="HF33" t="s">
        <v>3</v>
      </c>
      <c r="HM33" t="s">
        <v>3</v>
      </c>
      <c r="HN33" t="s">
        <v>3</v>
      </c>
      <c r="HO33" t="s">
        <v>3</v>
      </c>
      <c r="HP33" t="s">
        <v>3</v>
      </c>
      <c r="HQ33" t="s">
        <v>3</v>
      </c>
      <c r="IK33">
        <v>0</v>
      </c>
    </row>
    <row r="34" spans="1:245" x14ac:dyDescent="0.2">
      <c r="A34">
        <v>17</v>
      </c>
      <c r="B34">
        <v>0</v>
      </c>
      <c r="C34">
        <f>ROW(SmtRes!A20)</f>
        <v>20</v>
      </c>
      <c r="D34">
        <f>ROW(EtalonRes!A38)</f>
        <v>38</v>
      </c>
      <c r="E34" t="s">
        <v>59</v>
      </c>
      <c r="F34" t="s">
        <v>60</v>
      </c>
      <c r="G34" t="s">
        <v>61</v>
      </c>
      <c r="H34" t="s">
        <v>62</v>
      </c>
      <c r="I34">
        <v>4</v>
      </c>
      <c r="J34">
        <v>0</v>
      </c>
      <c r="K34">
        <v>4</v>
      </c>
      <c r="O34">
        <f t="shared" si="21"/>
        <v>3702.36</v>
      </c>
      <c r="P34">
        <f t="shared" si="22"/>
        <v>0</v>
      </c>
      <c r="Q34">
        <f t="shared" si="53"/>
        <v>2295.2399999999998</v>
      </c>
      <c r="R34">
        <f t="shared" si="23"/>
        <v>1117.56</v>
      </c>
      <c r="S34">
        <f t="shared" si="24"/>
        <v>1407.12</v>
      </c>
      <c r="T34">
        <f t="shared" si="25"/>
        <v>0</v>
      </c>
      <c r="U34">
        <f t="shared" si="26"/>
        <v>3.8349359999999999</v>
      </c>
      <c r="V34">
        <f t="shared" si="27"/>
        <v>0</v>
      </c>
      <c r="W34">
        <f t="shared" si="28"/>
        <v>0</v>
      </c>
      <c r="X34">
        <f t="shared" si="29"/>
        <v>1111.6199999999999</v>
      </c>
      <c r="Y34">
        <f t="shared" si="30"/>
        <v>576.91999999999996</v>
      </c>
      <c r="AA34">
        <v>54346617</v>
      </c>
      <c r="AB34">
        <f t="shared" si="31"/>
        <v>56.484000000000002</v>
      </c>
      <c r="AC34">
        <f t="shared" si="54"/>
        <v>0</v>
      </c>
      <c r="AD34">
        <f t="shared" si="55"/>
        <v>45.195</v>
      </c>
      <c r="AE34">
        <f t="shared" si="56"/>
        <v>8.9640000000000004</v>
      </c>
      <c r="AF34">
        <f t="shared" si="57"/>
        <v>11.289</v>
      </c>
      <c r="AG34">
        <f t="shared" si="32"/>
        <v>0</v>
      </c>
      <c r="AH34">
        <f t="shared" si="58"/>
        <v>0.88200000000000001</v>
      </c>
      <c r="AI34">
        <f t="shared" si="59"/>
        <v>0</v>
      </c>
      <c r="AJ34">
        <f t="shared" si="33"/>
        <v>0</v>
      </c>
      <c r="AK34">
        <v>194</v>
      </c>
      <c r="AL34">
        <v>5.72</v>
      </c>
      <c r="AM34">
        <v>150.65</v>
      </c>
      <c r="AN34">
        <v>29.88</v>
      </c>
      <c r="AO34">
        <v>37.630000000000003</v>
      </c>
      <c r="AP34">
        <v>0</v>
      </c>
      <c r="AQ34">
        <v>2.94</v>
      </c>
      <c r="AR34">
        <v>0</v>
      </c>
      <c r="AS34">
        <v>0</v>
      </c>
      <c r="AT34">
        <v>79</v>
      </c>
      <c r="AU34">
        <v>41</v>
      </c>
      <c r="AV34">
        <v>1.087</v>
      </c>
      <c r="AW34">
        <v>1</v>
      </c>
      <c r="AZ34">
        <v>1</v>
      </c>
      <c r="BA34">
        <v>28.67</v>
      </c>
      <c r="BB34">
        <v>11.68</v>
      </c>
      <c r="BC34">
        <v>8.24</v>
      </c>
      <c r="BD34" t="s">
        <v>3</v>
      </c>
      <c r="BE34" t="s">
        <v>3</v>
      </c>
      <c r="BF34" t="s">
        <v>3</v>
      </c>
      <c r="BG34" t="s">
        <v>3</v>
      </c>
      <c r="BH34">
        <v>0</v>
      </c>
      <c r="BI34">
        <v>2</v>
      </c>
      <c r="BJ34" t="s">
        <v>63</v>
      </c>
      <c r="BM34">
        <v>329</v>
      </c>
      <c r="BN34">
        <v>0</v>
      </c>
      <c r="BO34" t="s">
        <v>60</v>
      </c>
      <c r="BP34">
        <v>1</v>
      </c>
      <c r="BQ34">
        <v>40</v>
      </c>
      <c r="BR34">
        <v>0</v>
      </c>
      <c r="BS34">
        <v>28.67</v>
      </c>
      <c r="BT34">
        <v>1</v>
      </c>
      <c r="BU34">
        <v>1</v>
      </c>
      <c r="BV34">
        <v>1</v>
      </c>
      <c r="BW34">
        <v>1</v>
      </c>
      <c r="BX34">
        <v>1</v>
      </c>
      <c r="BY34" t="s">
        <v>3</v>
      </c>
      <c r="BZ34">
        <v>79</v>
      </c>
      <c r="CA34">
        <v>41</v>
      </c>
      <c r="CB34" t="s">
        <v>3</v>
      </c>
      <c r="CE34">
        <v>30</v>
      </c>
      <c r="CF34">
        <v>0</v>
      </c>
      <c r="CG34">
        <v>0</v>
      </c>
      <c r="CM34">
        <v>0</v>
      </c>
      <c r="CN34" t="s">
        <v>33</v>
      </c>
      <c r="CO34">
        <v>0</v>
      </c>
      <c r="CP34">
        <f t="shared" si="34"/>
        <v>3702.3599999999997</v>
      </c>
      <c r="CQ34">
        <f t="shared" si="35"/>
        <v>0</v>
      </c>
      <c r="CR34">
        <f t="shared" si="60"/>
        <v>573.84</v>
      </c>
      <c r="CS34">
        <f t="shared" si="36"/>
        <v>279.25</v>
      </c>
      <c r="CT34">
        <f t="shared" si="37"/>
        <v>351.78</v>
      </c>
      <c r="CU34">
        <f t="shared" si="38"/>
        <v>0</v>
      </c>
      <c r="CV34">
        <f t="shared" si="39"/>
        <v>0.95873399999999998</v>
      </c>
      <c r="CW34">
        <f t="shared" si="40"/>
        <v>0</v>
      </c>
      <c r="CX34">
        <f t="shared" si="41"/>
        <v>0</v>
      </c>
      <c r="CY34">
        <f t="shared" si="42"/>
        <v>1111.6248000000001</v>
      </c>
      <c r="CZ34">
        <f t="shared" si="43"/>
        <v>576.91919999999993</v>
      </c>
      <c r="DC34" t="s">
        <v>3</v>
      </c>
      <c r="DD34" t="s">
        <v>34</v>
      </c>
      <c r="DE34" t="s">
        <v>35</v>
      </c>
      <c r="DF34" t="s">
        <v>35</v>
      </c>
      <c r="DG34" t="s">
        <v>35</v>
      </c>
      <c r="DH34" t="s">
        <v>3</v>
      </c>
      <c r="DI34" t="s">
        <v>35</v>
      </c>
      <c r="DJ34" t="s">
        <v>35</v>
      </c>
      <c r="DK34" t="s">
        <v>3</v>
      </c>
      <c r="DL34" t="s">
        <v>3</v>
      </c>
      <c r="DM34" t="s">
        <v>3</v>
      </c>
      <c r="DN34">
        <v>114</v>
      </c>
      <c r="DO34">
        <v>67</v>
      </c>
      <c r="DP34">
        <v>1.087</v>
      </c>
      <c r="DQ34">
        <v>1</v>
      </c>
      <c r="DU34">
        <v>1013</v>
      </c>
      <c r="DV34" t="s">
        <v>62</v>
      </c>
      <c r="DW34" t="s">
        <v>62</v>
      </c>
      <c r="DX34">
        <v>1</v>
      </c>
      <c r="DZ34" t="s">
        <v>3</v>
      </c>
      <c r="EA34" t="s">
        <v>3</v>
      </c>
      <c r="EB34" t="s">
        <v>3</v>
      </c>
      <c r="EC34" t="s">
        <v>3</v>
      </c>
      <c r="EE34">
        <v>54008073</v>
      </c>
      <c r="EF34">
        <v>40</v>
      </c>
      <c r="EG34" t="s">
        <v>56</v>
      </c>
      <c r="EH34">
        <v>0</v>
      </c>
      <c r="EI34" t="s">
        <v>3</v>
      </c>
      <c r="EJ34">
        <v>2</v>
      </c>
      <c r="EK34">
        <v>329</v>
      </c>
      <c r="EL34" t="s">
        <v>64</v>
      </c>
      <c r="EM34" t="s">
        <v>65</v>
      </c>
      <c r="EO34" t="s">
        <v>36</v>
      </c>
      <c r="EQ34">
        <v>0</v>
      </c>
      <c r="ER34">
        <v>194</v>
      </c>
      <c r="ES34">
        <v>5.72</v>
      </c>
      <c r="ET34">
        <v>150.65</v>
      </c>
      <c r="EU34">
        <v>29.88</v>
      </c>
      <c r="EV34">
        <v>37.630000000000003</v>
      </c>
      <c r="EW34">
        <v>2.94</v>
      </c>
      <c r="EX34">
        <v>0</v>
      </c>
      <c r="EY34">
        <v>0</v>
      </c>
      <c r="FQ34">
        <v>0</v>
      </c>
      <c r="FR34">
        <f t="shared" si="44"/>
        <v>0</v>
      </c>
      <c r="FS34">
        <v>0</v>
      </c>
      <c r="FX34">
        <v>114</v>
      </c>
      <c r="FY34">
        <v>67</v>
      </c>
      <c r="GA34" t="s">
        <v>3</v>
      </c>
      <c r="GD34">
        <v>0</v>
      </c>
      <c r="GF34">
        <v>-1270475518</v>
      </c>
      <c r="GG34">
        <v>2</v>
      </c>
      <c r="GH34">
        <v>1</v>
      </c>
      <c r="GI34">
        <v>2</v>
      </c>
      <c r="GJ34">
        <v>0</v>
      </c>
      <c r="GK34">
        <f>ROUND(R34*(R12)/100,2)</f>
        <v>1788.1</v>
      </c>
      <c r="GL34">
        <f t="shared" si="45"/>
        <v>0</v>
      </c>
      <c r="GM34">
        <f t="shared" si="46"/>
        <v>7179</v>
      </c>
      <c r="GN34">
        <f t="shared" si="47"/>
        <v>0</v>
      </c>
      <c r="GO34">
        <f t="shared" si="48"/>
        <v>7179</v>
      </c>
      <c r="GP34">
        <f t="shared" si="49"/>
        <v>0</v>
      </c>
      <c r="GR34">
        <v>0</v>
      </c>
      <c r="GS34">
        <v>0</v>
      </c>
      <c r="GT34">
        <v>0</v>
      </c>
      <c r="GU34" t="s">
        <v>3</v>
      </c>
      <c r="GV34">
        <f t="shared" si="50"/>
        <v>0</v>
      </c>
      <c r="GW34">
        <v>1</v>
      </c>
      <c r="GX34">
        <f t="shared" si="51"/>
        <v>0</v>
      </c>
      <c r="HA34">
        <v>0</v>
      </c>
      <c r="HB34">
        <v>0</v>
      </c>
      <c r="HC34">
        <f t="shared" si="52"/>
        <v>0</v>
      </c>
      <c r="HE34" t="s">
        <v>3</v>
      </c>
      <c r="HF34" t="s">
        <v>3</v>
      </c>
      <c r="HM34" t="s">
        <v>3</v>
      </c>
      <c r="HN34" t="s">
        <v>3</v>
      </c>
      <c r="HO34" t="s">
        <v>3</v>
      </c>
      <c r="HP34" t="s">
        <v>3</v>
      </c>
      <c r="HQ34" t="s">
        <v>3</v>
      </c>
      <c r="IK34">
        <v>0</v>
      </c>
    </row>
    <row r="35" spans="1:245" x14ac:dyDescent="0.2">
      <c r="A35">
        <v>17</v>
      </c>
      <c r="B35">
        <v>0</v>
      </c>
      <c r="C35">
        <f>ROW(SmtRes!A21)</f>
        <v>21</v>
      </c>
      <c r="D35">
        <f>ROW(EtalonRes!A39)</f>
        <v>39</v>
      </c>
      <c r="E35" t="s">
        <v>66</v>
      </c>
      <c r="F35" t="s">
        <v>67</v>
      </c>
      <c r="G35" t="s">
        <v>68</v>
      </c>
      <c r="H35" t="s">
        <v>62</v>
      </c>
      <c r="I35">
        <v>9</v>
      </c>
      <c r="J35">
        <v>0</v>
      </c>
      <c r="K35">
        <v>9</v>
      </c>
      <c r="O35">
        <f t="shared" si="21"/>
        <v>1053.1400000000001</v>
      </c>
      <c r="P35">
        <f t="shared" si="22"/>
        <v>0</v>
      </c>
      <c r="Q35">
        <f t="shared" si="53"/>
        <v>698.78</v>
      </c>
      <c r="R35">
        <f t="shared" si="23"/>
        <v>358.38</v>
      </c>
      <c r="S35">
        <f t="shared" si="24"/>
        <v>354.36</v>
      </c>
      <c r="T35">
        <f t="shared" si="25"/>
        <v>0</v>
      </c>
      <c r="U35">
        <f t="shared" si="26"/>
        <v>1.027215</v>
      </c>
      <c r="V35">
        <f t="shared" si="27"/>
        <v>0</v>
      </c>
      <c r="W35">
        <f t="shared" si="28"/>
        <v>0</v>
      </c>
      <c r="X35">
        <f t="shared" si="29"/>
        <v>279.94</v>
      </c>
      <c r="Y35">
        <f t="shared" si="30"/>
        <v>145.29</v>
      </c>
      <c r="AA35">
        <v>54346617</v>
      </c>
      <c r="AB35">
        <f t="shared" si="31"/>
        <v>7.1909999999999998</v>
      </c>
      <c r="AC35">
        <f t="shared" si="54"/>
        <v>0</v>
      </c>
      <c r="AD35">
        <f t="shared" si="55"/>
        <v>5.9279999999999999</v>
      </c>
      <c r="AE35">
        <f t="shared" si="56"/>
        <v>1.278</v>
      </c>
      <c r="AF35">
        <f t="shared" si="57"/>
        <v>1.2629999999999999</v>
      </c>
      <c r="AG35">
        <f t="shared" si="32"/>
        <v>0</v>
      </c>
      <c r="AH35">
        <f t="shared" si="58"/>
        <v>0.105</v>
      </c>
      <c r="AI35">
        <f t="shared" si="59"/>
        <v>0</v>
      </c>
      <c r="AJ35">
        <f t="shared" si="33"/>
        <v>0</v>
      </c>
      <c r="AK35">
        <v>24.04</v>
      </c>
      <c r="AL35">
        <v>7.0000000000000007E-2</v>
      </c>
      <c r="AM35">
        <v>19.760000000000002</v>
      </c>
      <c r="AN35">
        <v>4.26</v>
      </c>
      <c r="AO35">
        <v>4.21</v>
      </c>
      <c r="AP35">
        <v>0</v>
      </c>
      <c r="AQ35">
        <v>0.35</v>
      </c>
      <c r="AR35">
        <v>0</v>
      </c>
      <c r="AS35">
        <v>0</v>
      </c>
      <c r="AT35">
        <v>79</v>
      </c>
      <c r="AU35">
        <v>41</v>
      </c>
      <c r="AV35">
        <v>1.087</v>
      </c>
      <c r="AW35">
        <v>1</v>
      </c>
      <c r="AZ35">
        <v>1</v>
      </c>
      <c r="BA35">
        <v>28.67</v>
      </c>
      <c r="BB35">
        <v>12.05</v>
      </c>
      <c r="BC35">
        <v>8.2899999999999991</v>
      </c>
      <c r="BD35" t="s">
        <v>3</v>
      </c>
      <c r="BE35" t="s">
        <v>3</v>
      </c>
      <c r="BF35" t="s">
        <v>3</v>
      </c>
      <c r="BG35" t="s">
        <v>3</v>
      </c>
      <c r="BH35">
        <v>0</v>
      </c>
      <c r="BI35">
        <v>2</v>
      </c>
      <c r="BJ35" t="s">
        <v>69</v>
      </c>
      <c r="BM35">
        <v>326</v>
      </c>
      <c r="BN35">
        <v>0</v>
      </c>
      <c r="BO35" t="s">
        <v>67</v>
      </c>
      <c r="BP35">
        <v>1</v>
      </c>
      <c r="BQ35">
        <v>40</v>
      </c>
      <c r="BR35">
        <v>0</v>
      </c>
      <c r="BS35">
        <v>28.67</v>
      </c>
      <c r="BT35">
        <v>1</v>
      </c>
      <c r="BU35">
        <v>1</v>
      </c>
      <c r="BV35">
        <v>1</v>
      </c>
      <c r="BW35">
        <v>1</v>
      </c>
      <c r="BX35">
        <v>1</v>
      </c>
      <c r="BY35" t="s">
        <v>3</v>
      </c>
      <c r="BZ35">
        <v>79</v>
      </c>
      <c r="CA35">
        <v>41</v>
      </c>
      <c r="CB35" t="s">
        <v>3</v>
      </c>
      <c r="CE35">
        <v>30</v>
      </c>
      <c r="CF35">
        <v>0</v>
      </c>
      <c r="CG35">
        <v>0</v>
      </c>
      <c r="CM35">
        <v>0</v>
      </c>
      <c r="CN35" t="s">
        <v>33</v>
      </c>
      <c r="CO35">
        <v>0</v>
      </c>
      <c r="CP35">
        <f t="shared" si="34"/>
        <v>1053.1399999999999</v>
      </c>
      <c r="CQ35">
        <f t="shared" si="35"/>
        <v>0</v>
      </c>
      <c r="CR35">
        <f t="shared" si="60"/>
        <v>77.599999999999994</v>
      </c>
      <c r="CS35">
        <f t="shared" si="36"/>
        <v>39.85</v>
      </c>
      <c r="CT35">
        <f t="shared" si="37"/>
        <v>39.28</v>
      </c>
      <c r="CU35">
        <f t="shared" si="38"/>
        <v>0</v>
      </c>
      <c r="CV35">
        <f t="shared" si="39"/>
        <v>0.11413499999999999</v>
      </c>
      <c r="CW35">
        <f t="shared" si="40"/>
        <v>0</v>
      </c>
      <c r="CX35">
        <f t="shared" si="41"/>
        <v>0</v>
      </c>
      <c r="CY35">
        <f t="shared" si="42"/>
        <v>279.94440000000003</v>
      </c>
      <c r="CZ35">
        <f t="shared" si="43"/>
        <v>145.2876</v>
      </c>
      <c r="DC35" t="s">
        <v>3</v>
      </c>
      <c r="DD35" t="s">
        <v>34</v>
      </c>
      <c r="DE35" t="s">
        <v>35</v>
      </c>
      <c r="DF35" t="s">
        <v>35</v>
      </c>
      <c r="DG35" t="s">
        <v>35</v>
      </c>
      <c r="DH35" t="s">
        <v>3</v>
      </c>
      <c r="DI35" t="s">
        <v>35</v>
      </c>
      <c r="DJ35" t="s">
        <v>35</v>
      </c>
      <c r="DK35" t="s">
        <v>3</v>
      </c>
      <c r="DL35" t="s">
        <v>3</v>
      </c>
      <c r="DM35" t="s">
        <v>3</v>
      </c>
      <c r="DN35">
        <v>114</v>
      </c>
      <c r="DO35">
        <v>67</v>
      </c>
      <c r="DP35">
        <v>1.087</v>
      </c>
      <c r="DQ35">
        <v>1</v>
      </c>
      <c r="DU35">
        <v>1013</v>
      </c>
      <c r="DV35" t="s">
        <v>62</v>
      </c>
      <c r="DW35" t="s">
        <v>62</v>
      </c>
      <c r="DX35">
        <v>1</v>
      </c>
      <c r="DZ35" t="s">
        <v>3</v>
      </c>
      <c r="EA35" t="s">
        <v>3</v>
      </c>
      <c r="EB35" t="s">
        <v>3</v>
      </c>
      <c r="EC35" t="s">
        <v>3</v>
      </c>
      <c r="EE35">
        <v>54008070</v>
      </c>
      <c r="EF35">
        <v>40</v>
      </c>
      <c r="EG35" t="s">
        <v>56</v>
      </c>
      <c r="EH35">
        <v>0</v>
      </c>
      <c r="EI35" t="s">
        <v>3</v>
      </c>
      <c r="EJ35">
        <v>2</v>
      </c>
      <c r="EK35">
        <v>326</v>
      </c>
      <c r="EL35" t="s">
        <v>70</v>
      </c>
      <c r="EM35" t="s">
        <v>71</v>
      </c>
      <c r="EO35" t="s">
        <v>36</v>
      </c>
      <c r="EQ35">
        <v>0</v>
      </c>
      <c r="ER35">
        <v>24.04</v>
      </c>
      <c r="ES35">
        <v>7.0000000000000007E-2</v>
      </c>
      <c r="ET35">
        <v>19.760000000000002</v>
      </c>
      <c r="EU35">
        <v>4.26</v>
      </c>
      <c r="EV35">
        <v>4.21</v>
      </c>
      <c r="EW35">
        <v>0.35</v>
      </c>
      <c r="EX35">
        <v>0</v>
      </c>
      <c r="EY35">
        <v>0</v>
      </c>
      <c r="FQ35">
        <v>0</v>
      </c>
      <c r="FR35">
        <f t="shared" si="44"/>
        <v>0</v>
      </c>
      <c r="FS35">
        <v>0</v>
      </c>
      <c r="FX35">
        <v>114</v>
      </c>
      <c r="FY35">
        <v>67</v>
      </c>
      <c r="GA35" t="s">
        <v>3</v>
      </c>
      <c r="GD35">
        <v>0</v>
      </c>
      <c r="GF35">
        <v>-609801331</v>
      </c>
      <c r="GG35">
        <v>2</v>
      </c>
      <c r="GH35">
        <v>1</v>
      </c>
      <c r="GI35">
        <v>2</v>
      </c>
      <c r="GJ35">
        <v>0</v>
      </c>
      <c r="GK35">
        <f>ROUND(R35*(R12)/100,2)</f>
        <v>573.41</v>
      </c>
      <c r="GL35">
        <f t="shared" si="45"/>
        <v>0</v>
      </c>
      <c r="GM35">
        <f t="shared" si="46"/>
        <v>2051.7800000000002</v>
      </c>
      <c r="GN35">
        <f t="shared" si="47"/>
        <v>0</v>
      </c>
      <c r="GO35">
        <f t="shared" si="48"/>
        <v>2051.7800000000002</v>
      </c>
      <c r="GP35">
        <f t="shared" si="49"/>
        <v>0</v>
      </c>
      <c r="GR35">
        <v>0</v>
      </c>
      <c r="GS35">
        <v>0</v>
      </c>
      <c r="GT35">
        <v>0</v>
      </c>
      <c r="GU35" t="s">
        <v>3</v>
      </c>
      <c r="GV35">
        <f t="shared" si="50"/>
        <v>0</v>
      </c>
      <c r="GW35">
        <v>1</v>
      </c>
      <c r="GX35">
        <f t="shared" si="51"/>
        <v>0</v>
      </c>
      <c r="HA35">
        <v>0</v>
      </c>
      <c r="HB35">
        <v>0</v>
      </c>
      <c r="HC35">
        <f t="shared" si="52"/>
        <v>0</v>
      </c>
      <c r="HE35" t="s">
        <v>3</v>
      </c>
      <c r="HF35" t="s">
        <v>3</v>
      </c>
      <c r="HM35" t="s">
        <v>3</v>
      </c>
      <c r="HN35" t="s">
        <v>3</v>
      </c>
      <c r="HO35" t="s">
        <v>3</v>
      </c>
      <c r="HP35" t="s">
        <v>3</v>
      </c>
      <c r="HQ35" t="s">
        <v>3</v>
      </c>
      <c r="IK35">
        <v>0</v>
      </c>
    </row>
    <row r="36" spans="1:245" x14ac:dyDescent="0.2">
      <c r="A36">
        <v>17</v>
      </c>
      <c r="B36">
        <v>0</v>
      </c>
      <c r="C36">
        <f>ROW(SmtRes!A22)</f>
        <v>22</v>
      </c>
      <c r="D36">
        <f>ROW(EtalonRes!A40)</f>
        <v>40</v>
      </c>
      <c r="E36" t="s">
        <v>72</v>
      </c>
      <c r="F36" t="s">
        <v>73</v>
      </c>
      <c r="G36" t="s">
        <v>74</v>
      </c>
      <c r="H36" t="s">
        <v>62</v>
      </c>
      <c r="I36">
        <v>33</v>
      </c>
      <c r="J36">
        <v>0</v>
      </c>
      <c r="K36">
        <v>33</v>
      </c>
      <c r="O36">
        <f t="shared" si="21"/>
        <v>1581.09</v>
      </c>
      <c r="P36">
        <f t="shared" si="22"/>
        <v>0</v>
      </c>
      <c r="Q36">
        <f t="shared" si="53"/>
        <v>80.5</v>
      </c>
      <c r="R36">
        <f t="shared" si="23"/>
        <v>38.700000000000003</v>
      </c>
      <c r="S36">
        <f t="shared" si="24"/>
        <v>1500.59</v>
      </c>
      <c r="T36">
        <f t="shared" si="25"/>
        <v>0</v>
      </c>
      <c r="U36">
        <f t="shared" si="26"/>
        <v>4.1461199999999989</v>
      </c>
      <c r="V36">
        <f t="shared" si="27"/>
        <v>0</v>
      </c>
      <c r="W36">
        <f t="shared" si="28"/>
        <v>0</v>
      </c>
      <c r="X36">
        <f t="shared" si="29"/>
        <v>1185.47</v>
      </c>
      <c r="Y36">
        <f t="shared" si="30"/>
        <v>615.24</v>
      </c>
      <c r="AA36">
        <v>54346617</v>
      </c>
      <c r="AB36">
        <f t="shared" si="31"/>
        <v>1.716</v>
      </c>
      <c r="AC36">
        <f t="shared" si="54"/>
        <v>0</v>
      </c>
      <c r="AD36">
        <f t="shared" si="55"/>
        <v>0.20100000000000001</v>
      </c>
      <c r="AE36">
        <f t="shared" si="56"/>
        <v>3.9E-2</v>
      </c>
      <c r="AF36">
        <f t="shared" si="57"/>
        <v>1.5149999999999999</v>
      </c>
      <c r="AG36">
        <f t="shared" si="32"/>
        <v>0</v>
      </c>
      <c r="AH36">
        <f t="shared" si="58"/>
        <v>0.12</v>
      </c>
      <c r="AI36">
        <f t="shared" si="59"/>
        <v>0</v>
      </c>
      <c r="AJ36">
        <f t="shared" si="33"/>
        <v>0</v>
      </c>
      <c r="AK36">
        <v>6.28</v>
      </c>
      <c r="AL36">
        <v>0.56000000000000005</v>
      </c>
      <c r="AM36">
        <v>0.67</v>
      </c>
      <c r="AN36">
        <v>0.13</v>
      </c>
      <c r="AO36">
        <v>5.05</v>
      </c>
      <c r="AP36">
        <v>0</v>
      </c>
      <c r="AQ36">
        <v>0.4</v>
      </c>
      <c r="AR36">
        <v>0</v>
      </c>
      <c r="AS36">
        <v>0</v>
      </c>
      <c r="AT36">
        <v>79</v>
      </c>
      <c r="AU36">
        <v>41</v>
      </c>
      <c r="AV36">
        <v>1.0469999999999999</v>
      </c>
      <c r="AW36">
        <v>1</v>
      </c>
      <c r="AZ36">
        <v>1</v>
      </c>
      <c r="BA36">
        <v>28.67</v>
      </c>
      <c r="BB36">
        <v>11.6</v>
      </c>
      <c r="BC36">
        <v>8.23</v>
      </c>
      <c r="BD36" t="s">
        <v>3</v>
      </c>
      <c r="BE36" t="s">
        <v>3</v>
      </c>
      <c r="BF36" t="s">
        <v>3</v>
      </c>
      <c r="BG36" t="s">
        <v>3</v>
      </c>
      <c r="BH36">
        <v>0</v>
      </c>
      <c r="BI36">
        <v>2</v>
      </c>
      <c r="BJ36" t="s">
        <v>75</v>
      </c>
      <c r="BM36">
        <v>317</v>
      </c>
      <c r="BN36">
        <v>0</v>
      </c>
      <c r="BO36" t="s">
        <v>73</v>
      </c>
      <c r="BP36">
        <v>1</v>
      </c>
      <c r="BQ36">
        <v>40</v>
      </c>
      <c r="BR36">
        <v>0</v>
      </c>
      <c r="BS36">
        <v>28.67</v>
      </c>
      <c r="BT36">
        <v>1</v>
      </c>
      <c r="BU36">
        <v>1</v>
      </c>
      <c r="BV36">
        <v>1</v>
      </c>
      <c r="BW36">
        <v>1</v>
      </c>
      <c r="BX36">
        <v>1</v>
      </c>
      <c r="BY36" t="s">
        <v>3</v>
      </c>
      <c r="BZ36">
        <v>79</v>
      </c>
      <c r="CA36">
        <v>41</v>
      </c>
      <c r="CB36" t="s">
        <v>3</v>
      </c>
      <c r="CE36">
        <v>30</v>
      </c>
      <c r="CF36">
        <v>0</v>
      </c>
      <c r="CG36">
        <v>0</v>
      </c>
      <c r="CM36">
        <v>0</v>
      </c>
      <c r="CN36" t="s">
        <v>33</v>
      </c>
      <c r="CO36">
        <v>0</v>
      </c>
      <c r="CP36">
        <f t="shared" si="34"/>
        <v>1581.09</v>
      </c>
      <c r="CQ36">
        <f t="shared" si="35"/>
        <v>0</v>
      </c>
      <c r="CR36">
        <f t="shared" si="60"/>
        <v>2.44</v>
      </c>
      <c r="CS36">
        <f t="shared" si="36"/>
        <v>1.1499999999999999</v>
      </c>
      <c r="CT36">
        <f t="shared" si="37"/>
        <v>45.59</v>
      </c>
      <c r="CU36">
        <f t="shared" si="38"/>
        <v>0</v>
      </c>
      <c r="CV36">
        <f t="shared" si="39"/>
        <v>0.12563999999999997</v>
      </c>
      <c r="CW36">
        <f t="shared" si="40"/>
        <v>0</v>
      </c>
      <c r="CX36">
        <f t="shared" si="41"/>
        <v>0</v>
      </c>
      <c r="CY36">
        <f t="shared" si="42"/>
        <v>1185.4661000000001</v>
      </c>
      <c r="CZ36">
        <f t="shared" si="43"/>
        <v>615.24189999999987</v>
      </c>
      <c r="DC36" t="s">
        <v>3</v>
      </c>
      <c r="DD36" t="s">
        <v>34</v>
      </c>
      <c r="DE36" t="s">
        <v>35</v>
      </c>
      <c r="DF36" t="s">
        <v>35</v>
      </c>
      <c r="DG36" t="s">
        <v>35</v>
      </c>
      <c r="DH36" t="s">
        <v>3</v>
      </c>
      <c r="DI36" t="s">
        <v>35</v>
      </c>
      <c r="DJ36" t="s">
        <v>35</v>
      </c>
      <c r="DK36" t="s">
        <v>3</v>
      </c>
      <c r="DL36" t="s">
        <v>3</v>
      </c>
      <c r="DM36" t="s">
        <v>3</v>
      </c>
      <c r="DN36">
        <v>114</v>
      </c>
      <c r="DO36">
        <v>67</v>
      </c>
      <c r="DP36">
        <v>1.0469999999999999</v>
      </c>
      <c r="DQ36">
        <v>1</v>
      </c>
      <c r="DU36">
        <v>1013</v>
      </c>
      <c r="DV36" t="s">
        <v>62</v>
      </c>
      <c r="DW36" t="s">
        <v>62</v>
      </c>
      <c r="DX36">
        <v>1</v>
      </c>
      <c r="DZ36" t="s">
        <v>3</v>
      </c>
      <c r="EA36" t="s">
        <v>3</v>
      </c>
      <c r="EB36" t="s">
        <v>3</v>
      </c>
      <c r="EC36" t="s">
        <v>3</v>
      </c>
      <c r="EE36">
        <v>54008061</v>
      </c>
      <c r="EF36">
        <v>40</v>
      </c>
      <c r="EG36" t="s">
        <v>56</v>
      </c>
      <c r="EH36">
        <v>0</v>
      </c>
      <c r="EI36" t="s">
        <v>3</v>
      </c>
      <c r="EJ36">
        <v>2</v>
      </c>
      <c r="EK36">
        <v>317</v>
      </c>
      <c r="EL36" t="s">
        <v>76</v>
      </c>
      <c r="EM36" t="s">
        <v>77</v>
      </c>
      <c r="EO36" t="s">
        <v>36</v>
      </c>
      <c r="EQ36">
        <v>0</v>
      </c>
      <c r="ER36">
        <v>6.28</v>
      </c>
      <c r="ES36">
        <v>0.56000000000000005</v>
      </c>
      <c r="ET36">
        <v>0.67</v>
      </c>
      <c r="EU36">
        <v>0.13</v>
      </c>
      <c r="EV36">
        <v>5.05</v>
      </c>
      <c r="EW36">
        <v>0.4</v>
      </c>
      <c r="EX36">
        <v>0</v>
      </c>
      <c r="EY36">
        <v>0</v>
      </c>
      <c r="FQ36">
        <v>0</v>
      </c>
      <c r="FR36">
        <f t="shared" si="44"/>
        <v>0</v>
      </c>
      <c r="FS36">
        <v>0</v>
      </c>
      <c r="FX36">
        <v>114</v>
      </c>
      <c r="FY36">
        <v>67</v>
      </c>
      <c r="GA36" t="s">
        <v>3</v>
      </c>
      <c r="GD36">
        <v>0</v>
      </c>
      <c r="GF36">
        <v>-1925681331</v>
      </c>
      <c r="GG36">
        <v>2</v>
      </c>
      <c r="GH36">
        <v>1</v>
      </c>
      <c r="GI36">
        <v>2</v>
      </c>
      <c r="GJ36">
        <v>0</v>
      </c>
      <c r="GK36">
        <f>ROUND(R36*(R12)/100,2)</f>
        <v>61.92</v>
      </c>
      <c r="GL36">
        <f t="shared" si="45"/>
        <v>0</v>
      </c>
      <c r="GM36">
        <f t="shared" si="46"/>
        <v>3443.72</v>
      </c>
      <c r="GN36">
        <f t="shared" si="47"/>
        <v>0</v>
      </c>
      <c r="GO36">
        <f t="shared" si="48"/>
        <v>3443.72</v>
      </c>
      <c r="GP36">
        <f t="shared" si="49"/>
        <v>0</v>
      </c>
      <c r="GR36">
        <v>0</v>
      </c>
      <c r="GS36">
        <v>0</v>
      </c>
      <c r="GT36">
        <v>0</v>
      </c>
      <c r="GU36" t="s">
        <v>3</v>
      </c>
      <c r="GV36">
        <f t="shared" si="50"/>
        <v>0</v>
      </c>
      <c r="GW36">
        <v>1</v>
      </c>
      <c r="GX36">
        <f t="shared" si="51"/>
        <v>0</v>
      </c>
      <c r="HA36">
        <v>0</v>
      </c>
      <c r="HB36">
        <v>0</v>
      </c>
      <c r="HC36">
        <f t="shared" si="52"/>
        <v>0</v>
      </c>
      <c r="HE36" t="s">
        <v>3</v>
      </c>
      <c r="HF36" t="s">
        <v>3</v>
      </c>
      <c r="HM36" t="s">
        <v>3</v>
      </c>
      <c r="HN36" t="s">
        <v>3</v>
      </c>
      <c r="HO36" t="s">
        <v>3</v>
      </c>
      <c r="HP36" t="s">
        <v>3</v>
      </c>
      <c r="HQ36" t="s">
        <v>3</v>
      </c>
      <c r="IK36">
        <v>0</v>
      </c>
    </row>
    <row r="37" spans="1:245" x14ac:dyDescent="0.2">
      <c r="A37">
        <v>17</v>
      </c>
      <c r="B37">
        <v>0</v>
      </c>
      <c r="C37">
        <f>ROW(SmtRes!A23)</f>
        <v>23</v>
      </c>
      <c r="D37">
        <f>ROW(EtalonRes!A41)</f>
        <v>41</v>
      </c>
      <c r="E37" t="s">
        <v>78</v>
      </c>
      <c r="F37" t="s">
        <v>79</v>
      </c>
      <c r="G37" t="s">
        <v>80</v>
      </c>
      <c r="H37" t="s">
        <v>62</v>
      </c>
      <c r="I37">
        <v>1</v>
      </c>
      <c r="J37">
        <v>0</v>
      </c>
      <c r="K37">
        <v>1</v>
      </c>
      <c r="O37">
        <f t="shared" si="21"/>
        <v>503.4</v>
      </c>
      <c r="P37">
        <f t="shared" si="22"/>
        <v>0</v>
      </c>
      <c r="Q37">
        <f t="shared" si="53"/>
        <v>0.53</v>
      </c>
      <c r="R37">
        <f t="shared" si="23"/>
        <v>0.28999999999999998</v>
      </c>
      <c r="S37">
        <f t="shared" si="24"/>
        <v>502.87</v>
      </c>
      <c r="T37">
        <f t="shared" si="25"/>
        <v>0</v>
      </c>
      <c r="U37">
        <f t="shared" si="26"/>
        <v>1.273998</v>
      </c>
      <c r="V37">
        <f t="shared" si="27"/>
        <v>0</v>
      </c>
      <c r="W37">
        <f t="shared" si="28"/>
        <v>0</v>
      </c>
      <c r="X37">
        <f t="shared" si="29"/>
        <v>397.27</v>
      </c>
      <c r="Y37">
        <f t="shared" si="30"/>
        <v>206.18</v>
      </c>
      <c r="AA37">
        <v>54346617</v>
      </c>
      <c r="AB37">
        <f t="shared" si="31"/>
        <v>16.472999999999999</v>
      </c>
      <c r="AC37">
        <f t="shared" si="54"/>
        <v>0</v>
      </c>
      <c r="AD37">
        <f t="shared" si="55"/>
        <v>3.3000000000000002E-2</v>
      </c>
      <c r="AE37">
        <f t="shared" si="56"/>
        <v>8.9999999999999993E-3</v>
      </c>
      <c r="AF37">
        <f t="shared" si="57"/>
        <v>16.440000000000001</v>
      </c>
      <c r="AG37">
        <f t="shared" si="32"/>
        <v>0</v>
      </c>
      <c r="AH37">
        <f t="shared" si="58"/>
        <v>1.194</v>
      </c>
      <c r="AI37">
        <f t="shared" si="59"/>
        <v>0</v>
      </c>
      <c r="AJ37">
        <f t="shared" si="33"/>
        <v>0</v>
      </c>
      <c r="AK37">
        <v>90.01</v>
      </c>
      <c r="AL37">
        <v>35.1</v>
      </c>
      <c r="AM37">
        <v>0.11</v>
      </c>
      <c r="AN37">
        <v>0.03</v>
      </c>
      <c r="AO37">
        <v>54.8</v>
      </c>
      <c r="AP37">
        <v>0</v>
      </c>
      <c r="AQ37">
        <v>3.98</v>
      </c>
      <c r="AR37">
        <v>0</v>
      </c>
      <c r="AS37">
        <v>0</v>
      </c>
      <c r="AT37">
        <v>79</v>
      </c>
      <c r="AU37">
        <v>41</v>
      </c>
      <c r="AV37">
        <v>1.0669999999999999</v>
      </c>
      <c r="AW37">
        <v>1.081</v>
      </c>
      <c r="AZ37">
        <v>1</v>
      </c>
      <c r="BA37">
        <v>28.67</v>
      </c>
      <c r="BB37">
        <v>13.27</v>
      </c>
      <c r="BC37">
        <v>8.24</v>
      </c>
      <c r="BD37" t="s">
        <v>3</v>
      </c>
      <c r="BE37" t="s">
        <v>3</v>
      </c>
      <c r="BF37" t="s">
        <v>3</v>
      </c>
      <c r="BG37" t="s">
        <v>3</v>
      </c>
      <c r="BH37">
        <v>0</v>
      </c>
      <c r="BI37">
        <v>2</v>
      </c>
      <c r="BJ37" t="s">
        <v>81</v>
      </c>
      <c r="BM37">
        <v>330</v>
      </c>
      <c r="BN37">
        <v>0</v>
      </c>
      <c r="BO37" t="s">
        <v>79</v>
      </c>
      <c r="BP37">
        <v>1</v>
      </c>
      <c r="BQ37">
        <v>40</v>
      </c>
      <c r="BR37">
        <v>0</v>
      </c>
      <c r="BS37">
        <v>28.67</v>
      </c>
      <c r="BT37">
        <v>1</v>
      </c>
      <c r="BU37">
        <v>1</v>
      </c>
      <c r="BV37">
        <v>1</v>
      </c>
      <c r="BW37">
        <v>1</v>
      </c>
      <c r="BX37">
        <v>1</v>
      </c>
      <c r="BY37" t="s">
        <v>3</v>
      </c>
      <c r="BZ37">
        <v>79</v>
      </c>
      <c r="CA37">
        <v>41</v>
      </c>
      <c r="CB37" t="s">
        <v>3</v>
      </c>
      <c r="CE37">
        <v>30</v>
      </c>
      <c r="CF37">
        <v>0</v>
      </c>
      <c r="CG37">
        <v>0</v>
      </c>
      <c r="CM37">
        <v>0</v>
      </c>
      <c r="CN37" t="s">
        <v>33</v>
      </c>
      <c r="CO37">
        <v>0</v>
      </c>
      <c r="CP37">
        <f t="shared" si="34"/>
        <v>503.4</v>
      </c>
      <c r="CQ37">
        <f t="shared" si="35"/>
        <v>0</v>
      </c>
      <c r="CR37">
        <f t="shared" si="60"/>
        <v>0.53</v>
      </c>
      <c r="CS37">
        <f t="shared" si="36"/>
        <v>0.28999999999999998</v>
      </c>
      <c r="CT37">
        <f t="shared" si="37"/>
        <v>502.87</v>
      </c>
      <c r="CU37">
        <f t="shared" si="38"/>
        <v>0</v>
      </c>
      <c r="CV37">
        <f t="shared" si="39"/>
        <v>1.273998</v>
      </c>
      <c r="CW37">
        <f t="shared" si="40"/>
        <v>0</v>
      </c>
      <c r="CX37">
        <f t="shared" si="41"/>
        <v>0</v>
      </c>
      <c r="CY37">
        <f t="shared" si="42"/>
        <v>397.26730000000003</v>
      </c>
      <c r="CZ37">
        <f t="shared" si="43"/>
        <v>206.17669999999998</v>
      </c>
      <c r="DC37" t="s">
        <v>3</v>
      </c>
      <c r="DD37" t="s">
        <v>34</v>
      </c>
      <c r="DE37" t="s">
        <v>35</v>
      </c>
      <c r="DF37" t="s">
        <v>35</v>
      </c>
      <c r="DG37" t="s">
        <v>35</v>
      </c>
      <c r="DH37" t="s">
        <v>3</v>
      </c>
      <c r="DI37" t="s">
        <v>35</v>
      </c>
      <c r="DJ37" t="s">
        <v>35</v>
      </c>
      <c r="DK37" t="s">
        <v>3</v>
      </c>
      <c r="DL37" t="s">
        <v>3</v>
      </c>
      <c r="DM37" t="s">
        <v>3</v>
      </c>
      <c r="DN37">
        <v>114</v>
      </c>
      <c r="DO37">
        <v>67</v>
      </c>
      <c r="DP37">
        <v>1.0669999999999999</v>
      </c>
      <c r="DQ37">
        <v>1.081</v>
      </c>
      <c r="DU37">
        <v>1013</v>
      </c>
      <c r="DV37" t="s">
        <v>62</v>
      </c>
      <c r="DW37" t="s">
        <v>62</v>
      </c>
      <c r="DX37">
        <v>1</v>
      </c>
      <c r="DZ37" t="s">
        <v>3</v>
      </c>
      <c r="EA37" t="s">
        <v>3</v>
      </c>
      <c r="EB37" t="s">
        <v>3</v>
      </c>
      <c r="EC37" t="s">
        <v>3</v>
      </c>
      <c r="EE37">
        <v>54008074</v>
      </c>
      <c r="EF37">
        <v>40</v>
      </c>
      <c r="EG37" t="s">
        <v>56</v>
      </c>
      <c r="EH37">
        <v>0</v>
      </c>
      <c r="EI37" t="s">
        <v>3</v>
      </c>
      <c r="EJ37">
        <v>2</v>
      </c>
      <c r="EK37">
        <v>330</v>
      </c>
      <c r="EL37" t="s">
        <v>82</v>
      </c>
      <c r="EM37" t="s">
        <v>83</v>
      </c>
      <c r="EO37" t="s">
        <v>36</v>
      </c>
      <c r="EQ37">
        <v>0</v>
      </c>
      <c r="ER37">
        <v>90.01</v>
      </c>
      <c r="ES37">
        <v>35.1</v>
      </c>
      <c r="ET37">
        <v>0.11</v>
      </c>
      <c r="EU37">
        <v>0.03</v>
      </c>
      <c r="EV37">
        <v>54.8</v>
      </c>
      <c r="EW37">
        <v>3.98</v>
      </c>
      <c r="EX37">
        <v>0</v>
      </c>
      <c r="EY37">
        <v>0</v>
      </c>
      <c r="FQ37">
        <v>0</v>
      </c>
      <c r="FR37">
        <f t="shared" si="44"/>
        <v>0</v>
      </c>
      <c r="FS37">
        <v>0</v>
      </c>
      <c r="FX37">
        <v>114</v>
      </c>
      <c r="FY37">
        <v>67</v>
      </c>
      <c r="GA37" t="s">
        <v>3</v>
      </c>
      <c r="GD37">
        <v>0</v>
      </c>
      <c r="GF37">
        <v>-738371574</v>
      </c>
      <c r="GG37">
        <v>2</v>
      </c>
      <c r="GH37">
        <v>1</v>
      </c>
      <c r="GI37">
        <v>2</v>
      </c>
      <c r="GJ37">
        <v>0</v>
      </c>
      <c r="GK37">
        <f>ROUND(R37*(R12)/100,2)</f>
        <v>0.46</v>
      </c>
      <c r="GL37">
        <f t="shared" si="45"/>
        <v>0</v>
      </c>
      <c r="GM37">
        <f t="shared" si="46"/>
        <v>1107.31</v>
      </c>
      <c r="GN37">
        <f t="shared" si="47"/>
        <v>0</v>
      </c>
      <c r="GO37">
        <f t="shared" si="48"/>
        <v>1107.31</v>
      </c>
      <c r="GP37">
        <f t="shared" si="49"/>
        <v>0</v>
      </c>
      <c r="GR37">
        <v>0</v>
      </c>
      <c r="GS37">
        <v>0</v>
      </c>
      <c r="GT37">
        <v>0</v>
      </c>
      <c r="GU37" t="s">
        <v>3</v>
      </c>
      <c r="GV37">
        <f t="shared" si="50"/>
        <v>0</v>
      </c>
      <c r="GW37">
        <v>1</v>
      </c>
      <c r="GX37">
        <f t="shared" si="51"/>
        <v>0</v>
      </c>
      <c r="HA37">
        <v>0</v>
      </c>
      <c r="HB37">
        <v>0</v>
      </c>
      <c r="HC37">
        <f t="shared" si="52"/>
        <v>0</v>
      </c>
      <c r="HE37" t="s">
        <v>3</v>
      </c>
      <c r="HF37" t="s">
        <v>3</v>
      </c>
      <c r="HM37" t="s">
        <v>3</v>
      </c>
      <c r="HN37" t="s">
        <v>3</v>
      </c>
      <c r="HO37" t="s">
        <v>3</v>
      </c>
      <c r="HP37" t="s">
        <v>3</v>
      </c>
      <c r="HQ37" t="s">
        <v>3</v>
      </c>
      <c r="IK37">
        <v>0</v>
      </c>
    </row>
    <row r="38" spans="1:245" x14ac:dyDescent="0.2">
      <c r="A38">
        <v>17</v>
      </c>
      <c r="B38">
        <v>0</v>
      </c>
      <c r="C38">
        <f>ROW(SmtRes!A24)</f>
        <v>24</v>
      </c>
      <c r="D38">
        <f>ROW(EtalonRes!A42)</f>
        <v>42</v>
      </c>
      <c r="E38" t="s">
        <v>84</v>
      </c>
      <c r="F38" t="s">
        <v>85</v>
      </c>
      <c r="G38" t="s">
        <v>86</v>
      </c>
      <c r="H38" t="s">
        <v>87</v>
      </c>
      <c r="I38">
        <f>ROUND(4/10,9)</f>
        <v>0.4</v>
      </c>
      <c r="J38">
        <v>0</v>
      </c>
      <c r="K38">
        <f>ROUND(4/10,9)</f>
        <v>0.4</v>
      </c>
      <c r="O38">
        <f t="shared" si="21"/>
        <v>516.01</v>
      </c>
      <c r="P38">
        <f t="shared" si="22"/>
        <v>0</v>
      </c>
      <c r="Q38">
        <f t="shared" si="53"/>
        <v>96.57</v>
      </c>
      <c r="R38">
        <f t="shared" si="23"/>
        <v>27.24</v>
      </c>
      <c r="S38">
        <f t="shared" si="24"/>
        <v>419.44</v>
      </c>
      <c r="T38">
        <f t="shared" si="25"/>
        <v>0</v>
      </c>
      <c r="U38">
        <f t="shared" si="26"/>
        <v>1.1869307999999998</v>
      </c>
      <c r="V38">
        <f t="shared" si="27"/>
        <v>0</v>
      </c>
      <c r="W38">
        <f t="shared" si="28"/>
        <v>0</v>
      </c>
      <c r="X38">
        <f t="shared" si="29"/>
        <v>331.36</v>
      </c>
      <c r="Y38">
        <f t="shared" si="30"/>
        <v>171.97</v>
      </c>
      <c r="AA38">
        <v>54346617</v>
      </c>
      <c r="AB38">
        <f t="shared" si="31"/>
        <v>58.268999999999998</v>
      </c>
      <c r="AC38">
        <f t="shared" si="54"/>
        <v>0</v>
      </c>
      <c r="AD38">
        <f t="shared" si="55"/>
        <v>23.978999999999999</v>
      </c>
      <c r="AE38">
        <f t="shared" si="56"/>
        <v>2.2170000000000001</v>
      </c>
      <c r="AF38">
        <f t="shared" si="57"/>
        <v>34.29</v>
      </c>
      <c r="AG38">
        <f t="shared" si="32"/>
        <v>0</v>
      </c>
      <c r="AH38">
        <f t="shared" si="58"/>
        <v>2.7809999999999997</v>
      </c>
      <c r="AI38">
        <f t="shared" si="59"/>
        <v>0</v>
      </c>
      <c r="AJ38">
        <f t="shared" si="33"/>
        <v>0</v>
      </c>
      <c r="AK38">
        <v>348.93</v>
      </c>
      <c r="AL38">
        <v>154.69999999999999</v>
      </c>
      <c r="AM38">
        <v>79.930000000000007</v>
      </c>
      <c r="AN38">
        <v>7.39</v>
      </c>
      <c r="AO38">
        <v>114.3</v>
      </c>
      <c r="AP38">
        <v>0</v>
      </c>
      <c r="AQ38">
        <v>9.27</v>
      </c>
      <c r="AR38">
        <v>0</v>
      </c>
      <c r="AS38">
        <v>0</v>
      </c>
      <c r="AT38">
        <v>79</v>
      </c>
      <c r="AU38">
        <v>41</v>
      </c>
      <c r="AV38">
        <v>1.0669999999999999</v>
      </c>
      <c r="AW38">
        <v>1.081</v>
      </c>
      <c r="AZ38">
        <v>1</v>
      </c>
      <c r="BA38">
        <v>28.67</v>
      </c>
      <c r="BB38">
        <v>9.44</v>
      </c>
      <c r="BC38">
        <v>8.24</v>
      </c>
      <c r="BD38" t="s">
        <v>3</v>
      </c>
      <c r="BE38" t="s">
        <v>3</v>
      </c>
      <c r="BF38" t="s">
        <v>3</v>
      </c>
      <c r="BG38" t="s">
        <v>3</v>
      </c>
      <c r="BH38">
        <v>0</v>
      </c>
      <c r="BI38">
        <v>2</v>
      </c>
      <c r="BJ38" t="s">
        <v>88</v>
      </c>
      <c r="BM38">
        <v>332</v>
      </c>
      <c r="BN38">
        <v>0</v>
      </c>
      <c r="BO38" t="s">
        <v>85</v>
      </c>
      <c r="BP38">
        <v>1</v>
      </c>
      <c r="BQ38">
        <v>40</v>
      </c>
      <c r="BR38">
        <v>0</v>
      </c>
      <c r="BS38">
        <v>28.67</v>
      </c>
      <c r="BT38">
        <v>1</v>
      </c>
      <c r="BU38">
        <v>1</v>
      </c>
      <c r="BV38">
        <v>1</v>
      </c>
      <c r="BW38">
        <v>1</v>
      </c>
      <c r="BX38">
        <v>1</v>
      </c>
      <c r="BY38" t="s">
        <v>3</v>
      </c>
      <c r="BZ38">
        <v>79</v>
      </c>
      <c r="CA38">
        <v>41</v>
      </c>
      <c r="CB38" t="s">
        <v>3</v>
      </c>
      <c r="CE38">
        <v>30</v>
      </c>
      <c r="CF38">
        <v>0</v>
      </c>
      <c r="CG38">
        <v>0</v>
      </c>
      <c r="CM38">
        <v>0</v>
      </c>
      <c r="CN38" t="s">
        <v>33</v>
      </c>
      <c r="CO38">
        <v>0</v>
      </c>
      <c r="CP38">
        <f t="shared" si="34"/>
        <v>516.01</v>
      </c>
      <c r="CQ38">
        <f t="shared" si="35"/>
        <v>0</v>
      </c>
      <c r="CR38">
        <f t="shared" si="60"/>
        <v>241.57</v>
      </c>
      <c r="CS38">
        <f t="shared" si="36"/>
        <v>67.95</v>
      </c>
      <c r="CT38">
        <f t="shared" si="37"/>
        <v>1049.04</v>
      </c>
      <c r="CU38">
        <f t="shared" si="38"/>
        <v>0</v>
      </c>
      <c r="CV38">
        <f t="shared" si="39"/>
        <v>2.9673269999999996</v>
      </c>
      <c r="CW38">
        <f t="shared" si="40"/>
        <v>0</v>
      </c>
      <c r="CX38">
        <f t="shared" si="41"/>
        <v>0</v>
      </c>
      <c r="CY38">
        <f t="shared" si="42"/>
        <v>331.35759999999999</v>
      </c>
      <c r="CZ38">
        <f t="shared" si="43"/>
        <v>171.97039999999998</v>
      </c>
      <c r="DC38" t="s">
        <v>3</v>
      </c>
      <c r="DD38" t="s">
        <v>34</v>
      </c>
      <c r="DE38" t="s">
        <v>35</v>
      </c>
      <c r="DF38" t="s">
        <v>35</v>
      </c>
      <c r="DG38" t="s">
        <v>35</v>
      </c>
      <c r="DH38" t="s">
        <v>3</v>
      </c>
      <c r="DI38" t="s">
        <v>35</v>
      </c>
      <c r="DJ38" t="s">
        <v>35</v>
      </c>
      <c r="DK38" t="s">
        <v>3</v>
      </c>
      <c r="DL38" t="s">
        <v>3</v>
      </c>
      <c r="DM38" t="s">
        <v>3</v>
      </c>
      <c r="DN38">
        <v>114</v>
      </c>
      <c r="DO38">
        <v>67</v>
      </c>
      <c r="DP38">
        <v>1.0669999999999999</v>
      </c>
      <c r="DQ38">
        <v>1.081</v>
      </c>
      <c r="DU38">
        <v>1010</v>
      </c>
      <c r="DV38" t="s">
        <v>87</v>
      </c>
      <c r="DW38" t="s">
        <v>87</v>
      </c>
      <c r="DX38">
        <v>10</v>
      </c>
      <c r="DZ38" t="s">
        <v>3</v>
      </c>
      <c r="EA38" t="s">
        <v>3</v>
      </c>
      <c r="EB38" t="s">
        <v>3</v>
      </c>
      <c r="EC38" t="s">
        <v>3</v>
      </c>
      <c r="EE38">
        <v>54008076</v>
      </c>
      <c r="EF38">
        <v>40</v>
      </c>
      <c r="EG38" t="s">
        <v>56</v>
      </c>
      <c r="EH38">
        <v>0</v>
      </c>
      <c r="EI38" t="s">
        <v>3</v>
      </c>
      <c r="EJ38">
        <v>2</v>
      </c>
      <c r="EK38">
        <v>332</v>
      </c>
      <c r="EL38" t="s">
        <v>89</v>
      </c>
      <c r="EM38" t="s">
        <v>90</v>
      </c>
      <c r="EO38" t="s">
        <v>36</v>
      </c>
      <c r="EQ38">
        <v>0</v>
      </c>
      <c r="ER38">
        <v>348.93</v>
      </c>
      <c r="ES38">
        <v>154.69999999999999</v>
      </c>
      <c r="ET38">
        <v>79.930000000000007</v>
      </c>
      <c r="EU38">
        <v>7.39</v>
      </c>
      <c r="EV38">
        <v>114.3</v>
      </c>
      <c r="EW38">
        <v>9.27</v>
      </c>
      <c r="EX38">
        <v>0</v>
      </c>
      <c r="EY38">
        <v>0</v>
      </c>
      <c r="FQ38">
        <v>0</v>
      </c>
      <c r="FR38">
        <f t="shared" si="44"/>
        <v>0</v>
      </c>
      <c r="FS38">
        <v>0</v>
      </c>
      <c r="FX38">
        <v>114</v>
      </c>
      <c r="FY38">
        <v>67</v>
      </c>
      <c r="GA38" t="s">
        <v>3</v>
      </c>
      <c r="GD38">
        <v>0</v>
      </c>
      <c r="GF38">
        <v>-1392148851</v>
      </c>
      <c r="GG38">
        <v>2</v>
      </c>
      <c r="GH38">
        <v>1</v>
      </c>
      <c r="GI38">
        <v>2</v>
      </c>
      <c r="GJ38">
        <v>0</v>
      </c>
      <c r="GK38">
        <f>ROUND(R38*(R12)/100,2)</f>
        <v>43.58</v>
      </c>
      <c r="GL38">
        <f t="shared" si="45"/>
        <v>0</v>
      </c>
      <c r="GM38">
        <f t="shared" si="46"/>
        <v>1062.92</v>
      </c>
      <c r="GN38">
        <f t="shared" si="47"/>
        <v>0</v>
      </c>
      <c r="GO38">
        <f t="shared" si="48"/>
        <v>1062.92</v>
      </c>
      <c r="GP38">
        <f t="shared" si="49"/>
        <v>0</v>
      </c>
      <c r="GR38">
        <v>0</v>
      </c>
      <c r="GS38">
        <v>0</v>
      </c>
      <c r="GT38">
        <v>0</v>
      </c>
      <c r="GU38" t="s">
        <v>3</v>
      </c>
      <c r="GV38">
        <f t="shared" si="50"/>
        <v>0</v>
      </c>
      <c r="GW38">
        <v>1</v>
      </c>
      <c r="GX38">
        <f t="shared" si="51"/>
        <v>0</v>
      </c>
      <c r="HA38">
        <v>0</v>
      </c>
      <c r="HB38">
        <v>0</v>
      </c>
      <c r="HC38">
        <f t="shared" si="52"/>
        <v>0</v>
      </c>
      <c r="HE38" t="s">
        <v>3</v>
      </c>
      <c r="HF38" t="s">
        <v>3</v>
      </c>
      <c r="HM38" t="s">
        <v>3</v>
      </c>
      <c r="HN38" t="s">
        <v>3</v>
      </c>
      <c r="HO38" t="s">
        <v>3</v>
      </c>
      <c r="HP38" t="s">
        <v>3</v>
      </c>
      <c r="HQ38" t="s">
        <v>3</v>
      </c>
      <c r="IK38">
        <v>0</v>
      </c>
    </row>
    <row r="39" spans="1:245" x14ac:dyDescent="0.2">
      <c r="A39">
        <v>17</v>
      </c>
      <c r="B39">
        <v>0</v>
      </c>
      <c r="C39">
        <f>ROW(SmtRes!A25)</f>
        <v>25</v>
      </c>
      <c r="D39">
        <f>ROW(EtalonRes!A43)</f>
        <v>43</v>
      </c>
      <c r="E39" t="s">
        <v>91</v>
      </c>
      <c r="F39" t="s">
        <v>92</v>
      </c>
      <c r="G39" t="s">
        <v>93</v>
      </c>
      <c r="H39" t="s">
        <v>87</v>
      </c>
      <c r="I39">
        <f>ROUND(6/10,9)</f>
        <v>0.6</v>
      </c>
      <c r="J39">
        <v>0</v>
      </c>
      <c r="K39">
        <f>ROUND(6/10,9)</f>
        <v>0.6</v>
      </c>
      <c r="O39">
        <f t="shared" si="21"/>
        <v>864.31</v>
      </c>
      <c r="P39">
        <f t="shared" si="22"/>
        <v>0</v>
      </c>
      <c r="Q39">
        <f t="shared" si="53"/>
        <v>165.05</v>
      </c>
      <c r="R39">
        <f t="shared" si="23"/>
        <v>51.61</v>
      </c>
      <c r="S39">
        <f t="shared" si="24"/>
        <v>699.26</v>
      </c>
      <c r="T39">
        <f t="shared" si="25"/>
        <v>0</v>
      </c>
      <c r="U39">
        <f t="shared" si="26"/>
        <v>1.978218</v>
      </c>
      <c r="V39">
        <f t="shared" si="27"/>
        <v>0</v>
      </c>
      <c r="W39">
        <f t="shared" si="28"/>
        <v>0</v>
      </c>
      <c r="X39">
        <f t="shared" si="29"/>
        <v>552.41999999999996</v>
      </c>
      <c r="Y39">
        <f t="shared" si="30"/>
        <v>286.7</v>
      </c>
      <c r="AA39">
        <v>54346617</v>
      </c>
      <c r="AB39">
        <f t="shared" si="31"/>
        <v>64.617000000000004</v>
      </c>
      <c r="AC39">
        <f t="shared" si="54"/>
        <v>0</v>
      </c>
      <c r="AD39">
        <f t="shared" si="55"/>
        <v>26.516999999999999</v>
      </c>
      <c r="AE39">
        <f t="shared" si="56"/>
        <v>2.8079999999999998</v>
      </c>
      <c r="AF39">
        <f t="shared" si="57"/>
        <v>38.1</v>
      </c>
      <c r="AG39">
        <f t="shared" si="32"/>
        <v>0</v>
      </c>
      <c r="AH39">
        <f t="shared" si="58"/>
        <v>3.0900000000000003</v>
      </c>
      <c r="AI39">
        <f t="shared" si="59"/>
        <v>0</v>
      </c>
      <c r="AJ39">
        <f t="shared" si="33"/>
        <v>0</v>
      </c>
      <c r="AK39">
        <v>447.79</v>
      </c>
      <c r="AL39">
        <v>232.4</v>
      </c>
      <c r="AM39">
        <v>88.39</v>
      </c>
      <c r="AN39">
        <v>9.36</v>
      </c>
      <c r="AO39">
        <v>127</v>
      </c>
      <c r="AP39">
        <v>0</v>
      </c>
      <c r="AQ39">
        <v>10.3</v>
      </c>
      <c r="AR39">
        <v>0</v>
      </c>
      <c r="AS39">
        <v>0</v>
      </c>
      <c r="AT39">
        <v>79</v>
      </c>
      <c r="AU39">
        <v>41</v>
      </c>
      <c r="AV39">
        <v>1.0669999999999999</v>
      </c>
      <c r="AW39">
        <v>1.081</v>
      </c>
      <c r="AZ39">
        <v>1</v>
      </c>
      <c r="BA39">
        <v>28.67</v>
      </c>
      <c r="BB39">
        <v>9.7200000000000006</v>
      </c>
      <c r="BC39">
        <v>8.24</v>
      </c>
      <c r="BD39" t="s">
        <v>3</v>
      </c>
      <c r="BE39" t="s">
        <v>3</v>
      </c>
      <c r="BF39" t="s">
        <v>3</v>
      </c>
      <c r="BG39" t="s">
        <v>3</v>
      </c>
      <c r="BH39">
        <v>0</v>
      </c>
      <c r="BI39">
        <v>2</v>
      </c>
      <c r="BJ39" t="s">
        <v>94</v>
      </c>
      <c r="BM39">
        <v>332</v>
      </c>
      <c r="BN39">
        <v>0</v>
      </c>
      <c r="BO39" t="s">
        <v>92</v>
      </c>
      <c r="BP39">
        <v>1</v>
      </c>
      <c r="BQ39">
        <v>40</v>
      </c>
      <c r="BR39">
        <v>0</v>
      </c>
      <c r="BS39">
        <v>28.67</v>
      </c>
      <c r="BT39">
        <v>1</v>
      </c>
      <c r="BU39">
        <v>1</v>
      </c>
      <c r="BV39">
        <v>1</v>
      </c>
      <c r="BW39">
        <v>1</v>
      </c>
      <c r="BX39">
        <v>1</v>
      </c>
      <c r="BY39" t="s">
        <v>3</v>
      </c>
      <c r="BZ39">
        <v>79</v>
      </c>
      <c r="CA39">
        <v>41</v>
      </c>
      <c r="CB39" t="s">
        <v>3</v>
      </c>
      <c r="CE39">
        <v>30</v>
      </c>
      <c r="CF39">
        <v>0</v>
      </c>
      <c r="CG39">
        <v>0</v>
      </c>
      <c r="CM39">
        <v>0</v>
      </c>
      <c r="CN39" t="s">
        <v>33</v>
      </c>
      <c r="CO39">
        <v>0</v>
      </c>
      <c r="CP39">
        <f t="shared" si="34"/>
        <v>864.31</v>
      </c>
      <c r="CQ39">
        <f t="shared" si="35"/>
        <v>0</v>
      </c>
      <c r="CR39">
        <f t="shared" si="60"/>
        <v>274.98</v>
      </c>
      <c r="CS39">
        <f t="shared" si="36"/>
        <v>86.01</v>
      </c>
      <c r="CT39">
        <f t="shared" si="37"/>
        <v>1165.44</v>
      </c>
      <c r="CU39">
        <f t="shared" si="38"/>
        <v>0</v>
      </c>
      <c r="CV39">
        <f t="shared" si="39"/>
        <v>3.2970300000000003</v>
      </c>
      <c r="CW39">
        <f t="shared" si="40"/>
        <v>0</v>
      </c>
      <c r="CX39">
        <f t="shared" si="41"/>
        <v>0</v>
      </c>
      <c r="CY39">
        <f t="shared" si="42"/>
        <v>552.41539999999998</v>
      </c>
      <c r="CZ39">
        <f t="shared" si="43"/>
        <v>286.69659999999999</v>
      </c>
      <c r="DC39" t="s">
        <v>3</v>
      </c>
      <c r="DD39" t="s">
        <v>34</v>
      </c>
      <c r="DE39" t="s">
        <v>35</v>
      </c>
      <c r="DF39" t="s">
        <v>35</v>
      </c>
      <c r="DG39" t="s">
        <v>35</v>
      </c>
      <c r="DH39" t="s">
        <v>3</v>
      </c>
      <c r="DI39" t="s">
        <v>35</v>
      </c>
      <c r="DJ39" t="s">
        <v>35</v>
      </c>
      <c r="DK39" t="s">
        <v>3</v>
      </c>
      <c r="DL39" t="s">
        <v>3</v>
      </c>
      <c r="DM39" t="s">
        <v>3</v>
      </c>
      <c r="DN39">
        <v>114</v>
      </c>
      <c r="DO39">
        <v>67</v>
      </c>
      <c r="DP39">
        <v>1.0669999999999999</v>
      </c>
      <c r="DQ39">
        <v>1.081</v>
      </c>
      <c r="DU39">
        <v>1010</v>
      </c>
      <c r="DV39" t="s">
        <v>87</v>
      </c>
      <c r="DW39" t="s">
        <v>87</v>
      </c>
      <c r="DX39">
        <v>10</v>
      </c>
      <c r="DZ39" t="s">
        <v>3</v>
      </c>
      <c r="EA39" t="s">
        <v>3</v>
      </c>
      <c r="EB39" t="s">
        <v>3</v>
      </c>
      <c r="EC39" t="s">
        <v>3</v>
      </c>
      <c r="EE39">
        <v>54008076</v>
      </c>
      <c r="EF39">
        <v>40</v>
      </c>
      <c r="EG39" t="s">
        <v>56</v>
      </c>
      <c r="EH39">
        <v>0</v>
      </c>
      <c r="EI39" t="s">
        <v>3</v>
      </c>
      <c r="EJ39">
        <v>2</v>
      </c>
      <c r="EK39">
        <v>332</v>
      </c>
      <c r="EL39" t="s">
        <v>89</v>
      </c>
      <c r="EM39" t="s">
        <v>90</v>
      </c>
      <c r="EO39" t="s">
        <v>36</v>
      </c>
      <c r="EQ39">
        <v>0</v>
      </c>
      <c r="ER39">
        <v>447.79</v>
      </c>
      <c r="ES39">
        <v>232.4</v>
      </c>
      <c r="ET39">
        <v>88.39</v>
      </c>
      <c r="EU39">
        <v>9.36</v>
      </c>
      <c r="EV39">
        <v>127</v>
      </c>
      <c r="EW39">
        <v>10.3</v>
      </c>
      <c r="EX39">
        <v>0</v>
      </c>
      <c r="EY39">
        <v>0</v>
      </c>
      <c r="FQ39">
        <v>0</v>
      </c>
      <c r="FR39">
        <f t="shared" si="44"/>
        <v>0</v>
      </c>
      <c r="FS39">
        <v>0</v>
      </c>
      <c r="FX39">
        <v>114</v>
      </c>
      <c r="FY39">
        <v>67</v>
      </c>
      <c r="GA39" t="s">
        <v>3</v>
      </c>
      <c r="GD39">
        <v>0</v>
      </c>
      <c r="GF39">
        <v>329331773</v>
      </c>
      <c r="GG39">
        <v>2</v>
      </c>
      <c r="GH39">
        <v>1</v>
      </c>
      <c r="GI39">
        <v>2</v>
      </c>
      <c r="GJ39">
        <v>0</v>
      </c>
      <c r="GK39">
        <f>ROUND(R39*(R12)/100,2)</f>
        <v>82.58</v>
      </c>
      <c r="GL39">
        <f t="shared" si="45"/>
        <v>0</v>
      </c>
      <c r="GM39">
        <f t="shared" si="46"/>
        <v>1786.01</v>
      </c>
      <c r="GN39">
        <f t="shared" si="47"/>
        <v>0</v>
      </c>
      <c r="GO39">
        <f t="shared" si="48"/>
        <v>1786.01</v>
      </c>
      <c r="GP39">
        <f t="shared" si="49"/>
        <v>0</v>
      </c>
      <c r="GR39">
        <v>0</v>
      </c>
      <c r="GS39">
        <v>0</v>
      </c>
      <c r="GT39">
        <v>0</v>
      </c>
      <c r="GU39" t="s">
        <v>3</v>
      </c>
      <c r="GV39">
        <f t="shared" si="50"/>
        <v>0</v>
      </c>
      <c r="GW39">
        <v>1</v>
      </c>
      <c r="GX39">
        <f t="shared" si="51"/>
        <v>0</v>
      </c>
      <c r="HA39">
        <v>0</v>
      </c>
      <c r="HB39">
        <v>0</v>
      </c>
      <c r="HC39">
        <f t="shared" si="52"/>
        <v>0</v>
      </c>
      <c r="HE39" t="s">
        <v>3</v>
      </c>
      <c r="HF39" t="s">
        <v>3</v>
      </c>
      <c r="HM39" t="s">
        <v>3</v>
      </c>
      <c r="HN39" t="s">
        <v>3</v>
      </c>
      <c r="HO39" t="s">
        <v>3</v>
      </c>
      <c r="HP39" t="s">
        <v>3</v>
      </c>
      <c r="HQ39" t="s">
        <v>3</v>
      </c>
      <c r="IK39">
        <v>0</v>
      </c>
    </row>
    <row r="40" spans="1:245" x14ac:dyDescent="0.2">
      <c r="A40">
        <v>17</v>
      </c>
      <c r="B40">
        <v>0</v>
      </c>
      <c r="C40">
        <f>ROW(SmtRes!A26)</f>
        <v>26</v>
      </c>
      <c r="D40">
        <f>ROW(EtalonRes!A44)</f>
        <v>44</v>
      </c>
      <c r="E40" t="s">
        <v>95</v>
      </c>
      <c r="F40" t="s">
        <v>96</v>
      </c>
      <c r="G40" t="s">
        <v>97</v>
      </c>
      <c r="H40" t="s">
        <v>98</v>
      </c>
      <c r="I40">
        <f>ROUND(40/100,9)</f>
        <v>0.4</v>
      </c>
      <c r="J40">
        <v>0</v>
      </c>
      <c r="K40">
        <f>ROUND(40/100,9)</f>
        <v>0.4</v>
      </c>
      <c r="O40">
        <f t="shared" si="21"/>
        <v>1001.96</v>
      </c>
      <c r="P40">
        <f t="shared" si="22"/>
        <v>0</v>
      </c>
      <c r="Q40">
        <f t="shared" si="53"/>
        <v>164.51</v>
      </c>
      <c r="R40">
        <f t="shared" si="23"/>
        <v>40.71</v>
      </c>
      <c r="S40">
        <f t="shared" si="24"/>
        <v>837.45</v>
      </c>
      <c r="T40">
        <f t="shared" si="25"/>
        <v>0</v>
      </c>
      <c r="U40">
        <f t="shared" si="26"/>
        <v>2.3687399999999998</v>
      </c>
      <c r="V40">
        <f t="shared" si="27"/>
        <v>0</v>
      </c>
      <c r="W40">
        <f t="shared" si="28"/>
        <v>0</v>
      </c>
      <c r="X40">
        <f t="shared" si="29"/>
        <v>661.59</v>
      </c>
      <c r="Y40">
        <f t="shared" si="30"/>
        <v>343.35</v>
      </c>
      <c r="AA40">
        <v>54346617</v>
      </c>
      <c r="AB40">
        <f t="shared" si="31"/>
        <v>110.505</v>
      </c>
      <c r="AC40">
        <f t="shared" si="54"/>
        <v>0</v>
      </c>
      <c r="AD40">
        <f t="shared" si="55"/>
        <v>42.075000000000003</v>
      </c>
      <c r="AE40">
        <f t="shared" si="56"/>
        <v>3.3330000000000002</v>
      </c>
      <c r="AF40">
        <f t="shared" si="57"/>
        <v>68.430000000000007</v>
      </c>
      <c r="AG40">
        <f t="shared" si="32"/>
        <v>0</v>
      </c>
      <c r="AH40">
        <f t="shared" si="58"/>
        <v>5.55</v>
      </c>
      <c r="AI40">
        <f t="shared" si="59"/>
        <v>0</v>
      </c>
      <c r="AJ40">
        <f t="shared" si="33"/>
        <v>0</v>
      </c>
      <c r="AK40">
        <v>712.05</v>
      </c>
      <c r="AL40">
        <v>343.7</v>
      </c>
      <c r="AM40">
        <v>140.25</v>
      </c>
      <c r="AN40">
        <v>11.11</v>
      </c>
      <c r="AO40">
        <v>228.1</v>
      </c>
      <c r="AP40">
        <v>0</v>
      </c>
      <c r="AQ40">
        <v>18.5</v>
      </c>
      <c r="AR40">
        <v>0</v>
      </c>
      <c r="AS40">
        <v>0</v>
      </c>
      <c r="AT40">
        <v>79</v>
      </c>
      <c r="AU40">
        <v>41</v>
      </c>
      <c r="AV40">
        <v>1.0669999999999999</v>
      </c>
      <c r="AW40">
        <v>1.081</v>
      </c>
      <c r="AZ40">
        <v>1</v>
      </c>
      <c r="BA40">
        <v>28.67</v>
      </c>
      <c r="BB40">
        <v>9.16</v>
      </c>
      <c r="BC40">
        <v>8.24</v>
      </c>
      <c r="BD40" t="s">
        <v>3</v>
      </c>
      <c r="BE40" t="s">
        <v>3</v>
      </c>
      <c r="BF40" t="s">
        <v>3</v>
      </c>
      <c r="BG40" t="s">
        <v>3</v>
      </c>
      <c r="BH40">
        <v>0</v>
      </c>
      <c r="BI40">
        <v>2</v>
      </c>
      <c r="BJ40" t="s">
        <v>99</v>
      </c>
      <c r="BM40">
        <v>332</v>
      </c>
      <c r="BN40">
        <v>0</v>
      </c>
      <c r="BO40" t="s">
        <v>96</v>
      </c>
      <c r="BP40">
        <v>1</v>
      </c>
      <c r="BQ40">
        <v>40</v>
      </c>
      <c r="BR40">
        <v>0</v>
      </c>
      <c r="BS40">
        <v>28.67</v>
      </c>
      <c r="BT40">
        <v>1</v>
      </c>
      <c r="BU40">
        <v>1</v>
      </c>
      <c r="BV40">
        <v>1</v>
      </c>
      <c r="BW40">
        <v>1</v>
      </c>
      <c r="BX40">
        <v>1</v>
      </c>
      <c r="BY40" t="s">
        <v>3</v>
      </c>
      <c r="BZ40">
        <v>79</v>
      </c>
      <c r="CA40">
        <v>41</v>
      </c>
      <c r="CB40" t="s">
        <v>3</v>
      </c>
      <c r="CE40">
        <v>30</v>
      </c>
      <c r="CF40">
        <v>0</v>
      </c>
      <c r="CG40">
        <v>0</v>
      </c>
      <c r="CM40">
        <v>0</v>
      </c>
      <c r="CN40" t="s">
        <v>33</v>
      </c>
      <c r="CO40">
        <v>0</v>
      </c>
      <c r="CP40">
        <f t="shared" si="34"/>
        <v>1001.96</v>
      </c>
      <c r="CQ40">
        <f t="shared" si="35"/>
        <v>0</v>
      </c>
      <c r="CR40">
        <f t="shared" si="60"/>
        <v>411.19</v>
      </c>
      <c r="CS40">
        <f t="shared" si="36"/>
        <v>102.07</v>
      </c>
      <c r="CT40">
        <f t="shared" si="37"/>
        <v>2093.1999999999998</v>
      </c>
      <c r="CU40">
        <f t="shared" si="38"/>
        <v>0</v>
      </c>
      <c r="CV40">
        <f t="shared" si="39"/>
        <v>5.9218499999999992</v>
      </c>
      <c r="CW40">
        <f t="shared" si="40"/>
        <v>0</v>
      </c>
      <c r="CX40">
        <f t="shared" si="41"/>
        <v>0</v>
      </c>
      <c r="CY40">
        <f t="shared" si="42"/>
        <v>661.58550000000002</v>
      </c>
      <c r="CZ40">
        <f t="shared" si="43"/>
        <v>343.35449999999997</v>
      </c>
      <c r="DC40" t="s">
        <v>3</v>
      </c>
      <c r="DD40" t="s">
        <v>34</v>
      </c>
      <c r="DE40" t="s">
        <v>35</v>
      </c>
      <c r="DF40" t="s">
        <v>35</v>
      </c>
      <c r="DG40" t="s">
        <v>35</v>
      </c>
      <c r="DH40" t="s">
        <v>3</v>
      </c>
      <c r="DI40" t="s">
        <v>35</v>
      </c>
      <c r="DJ40" t="s">
        <v>35</v>
      </c>
      <c r="DK40" t="s">
        <v>3</v>
      </c>
      <c r="DL40" t="s">
        <v>3</v>
      </c>
      <c r="DM40" t="s">
        <v>3</v>
      </c>
      <c r="DN40">
        <v>114</v>
      </c>
      <c r="DO40">
        <v>67</v>
      </c>
      <c r="DP40">
        <v>1.0669999999999999</v>
      </c>
      <c r="DQ40">
        <v>1.081</v>
      </c>
      <c r="DU40">
        <v>1003</v>
      </c>
      <c r="DV40" t="s">
        <v>98</v>
      </c>
      <c r="DW40" t="s">
        <v>98</v>
      </c>
      <c r="DX40">
        <v>100</v>
      </c>
      <c r="DZ40" t="s">
        <v>3</v>
      </c>
      <c r="EA40" t="s">
        <v>3</v>
      </c>
      <c r="EB40" t="s">
        <v>3</v>
      </c>
      <c r="EC40" t="s">
        <v>3</v>
      </c>
      <c r="EE40">
        <v>54008076</v>
      </c>
      <c r="EF40">
        <v>40</v>
      </c>
      <c r="EG40" t="s">
        <v>56</v>
      </c>
      <c r="EH40">
        <v>0</v>
      </c>
      <c r="EI40" t="s">
        <v>3</v>
      </c>
      <c r="EJ40">
        <v>2</v>
      </c>
      <c r="EK40">
        <v>332</v>
      </c>
      <c r="EL40" t="s">
        <v>89</v>
      </c>
      <c r="EM40" t="s">
        <v>90</v>
      </c>
      <c r="EO40" t="s">
        <v>36</v>
      </c>
      <c r="EQ40">
        <v>0</v>
      </c>
      <c r="ER40">
        <v>712.05</v>
      </c>
      <c r="ES40">
        <v>343.7</v>
      </c>
      <c r="ET40">
        <v>140.25</v>
      </c>
      <c r="EU40">
        <v>11.11</v>
      </c>
      <c r="EV40">
        <v>228.1</v>
      </c>
      <c r="EW40">
        <v>18.5</v>
      </c>
      <c r="EX40">
        <v>0</v>
      </c>
      <c r="EY40">
        <v>0</v>
      </c>
      <c r="FQ40">
        <v>0</v>
      </c>
      <c r="FR40">
        <f t="shared" si="44"/>
        <v>0</v>
      </c>
      <c r="FS40">
        <v>0</v>
      </c>
      <c r="FX40">
        <v>114</v>
      </c>
      <c r="FY40">
        <v>67</v>
      </c>
      <c r="GA40" t="s">
        <v>3</v>
      </c>
      <c r="GD40">
        <v>0</v>
      </c>
      <c r="GF40">
        <v>-1237480732</v>
      </c>
      <c r="GG40">
        <v>2</v>
      </c>
      <c r="GH40">
        <v>1</v>
      </c>
      <c r="GI40">
        <v>2</v>
      </c>
      <c r="GJ40">
        <v>0</v>
      </c>
      <c r="GK40">
        <f>ROUND(R40*(R12)/100,2)</f>
        <v>65.14</v>
      </c>
      <c r="GL40">
        <f t="shared" si="45"/>
        <v>0</v>
      </c>
      <c r="GM40">
        <f t="shared" si="46"/>
        <v>2072.04</v>
      </c>
      <c r="GN40">
        <f t="shared" si="47"/>
        <v>0</v>
      </c>
      <c r="GO40">
        <f t="shared" si="48"/>
        <v>2072.04</v>
      </c>
      <c r="GP40">
        <f t="shared" si="49"/>
        <v>0</v>
      </c>
      <c r="GR40">
        <v>0</v>
      </c>
      <c r="GS40">
        <v>0</v>
      </c>
      <c r="GT40">
        <v>0</v>
      </c>
      <c r="GU40" t="s">
        <v>3</v>
      </c>
      <c r="GV40">
        <f t="shared" si="50"/>
        <v>0</v>
      </c>
      <c r="GW40">
        <v>1</v>
      </c>
      <c r="GX40">
        <f t="shared" si="51"/>
        <v>0</v>
      </c>
      <c r="HA40">
        <v>0</v>
      </c>
      <c r="HB40">
        <v>0</v>
      </c>
      <c r="HC40">
        <f t="shared" si="52"/>
        <v>0</v>
      </c>
      <c r="HE40" t="s">
        <v>3</v>
      </c>
      <c r="HF40" t="s">
        <v>3</v>
      </c>
      <c r="HM40" t="s">
        <v>3</v>
      </c>
      <c r="HN40" t="s">
        <v>3</v>
      </c>
      <c r="HO40" t="s">
        <v>3</v>
      </c>
      <c r="HP40" t="s">
        <v>3</v>
      </c>
      <c r="HQ40" t="s">
        <v>3</v>
      </c>
      <c r="IK40">
        <v>0</v>
      </c>
    </row>
    <row r="41" spans="1:245" x14ac:dyDescent="0.2">
      <c r="A41">
        <v>17</v>
      </c>
      <c r="B41">
        <v>0</v>
      </c>
      <c r="C41">
        <f>ROW(SmtRes!A27)</f>
        <v>27</v>
      </c>
      <c r="D41">
        <f>ROW(EtalonRes!A45)</f>
        <v>45</v>
      </c>
      <c r="E41" t="s">
        <v>100</v>
      </c>
      <c r="F41" t="s">
        <v>101</v>
      </c>
      <c r="G41" t="s">
        <v>102</v>
      </c>
      <c r="H41" t="s">
        <v>98</v>
      </c>
      <c r="I41">
        <f>ROUND(40/100,9)</f>
        <v>0.4</v>
      </c>
      <c r="J41">
        <v>0</v>
      </c>
      <c r="K41">
        <f>ROUND(40/100,9)</f>
        <v>0.4</v>
      </c>
      <c r="O41">
        <f t="shared" si="21"/>
        <v>1009.96</v>
      </c>
      <c r="P41">
        <f t="shared" si="22"/>
        <v>0</v>
      </c>
      <c r="Q41">
        <f t="shared" si="53"/>
        <v>172.51</v>
      </c>
      <c r="R41">
        <f t="shared" si="23"/>
        <v>45.01</v>
      </c>
      <c r="S41">
        <f t="shared" si="24"/>
        <v>837.45</v>
      </c>
      <c r="T41">
        <f t="shared" si="25"/>
        <v>0</v>
      </c>
      <c r="U41">
        <f t="shared" si="26"/>
        <v>2.3687399999999998</v>
      </c>
      <c r="V41">
        <f t="shared" si="27"/>
        <v>0</v>
      </c>
      <c r="W41">
        <f t="shared" si="28"/>
        <v>0</v>
      </c>
      <c r="X41">
        <f t="shared" si="29"/>
        <v>661.59</v>
      </c>
      <c r="Y41">
        <f t="shared" si="30"/>
        <v>343.35</v>
      </c>
      <c r="AA41">
        <v>54346617</v>
      </c>
      <c r="AB41">
        <f t="shared" si="31"/>
        <v>112.029</v>
      </c>
      <c r="AC41">
        <f t="shared" si="54"/>
        <v>0</v>
      </c>
      <c r="AD41">
        <f t="shared" si="55"/>
        <v>43.598999999999997</v>
      </c>
      <c r="AE41">
        <f t="shared" si="56"/>
        <v>3.6869999999999998</v>
      </c>
      <c r="AF41">
        <f t="shared" si="57"/>
        <v>68.430000000000007</v>
      </c>
      <c r="AG41">
        <f t="shared" si="32"/>
        <v>0</v>
      </c>
      <c r="AH41">
        <f t="shared" si="58"/>
        <v>5.55</v>
      </c>
      <c r="AI41">
        <f t="shared" si="59"/>
        <v>0</v>
      </c>
      <c r="AJ41">
        <f t="shared" si="33"/>
        <v>0</v>
      </c>
      <c r="AK41">
        <v>796.23</v>
      </c>
      <c r="AL41">
        <v>422.8</v>
      </c>
      <c r="AM41">
        <v>145.33000000000001</v>
      </c>
      <c r="AN41">
        <v>12.29</v>
      </c>
      <c r="AO41">
        <v>228.1</v>
      </c>
      <c r="AP41">
        <v>0</v>
      </c>
      <c r="AQ41">
        <v>18.5</v>
      </c>
      <c r="AR41">
        <v>0</v>
      </c>
      <c r="AS41">
        <v>0</v>
      </c>
      <c r="AT41">
        <v>79</v>
      </c>
      <c r="AU41">
        <v>41</v>
      </c>
      <c r="AV41">
        <v>1.0669999999999999</v>
      </c>
      <c r="AW41">
        <v>1.081</v>
      </c>
      <c r="AZ41">
        <v>1</v>
      </c>
      <c r="BA41">
        <v>28.67</v>
      </c>
      <c r="BB41">
        <v>9.27</v>
      </c>
      <c r="BC41">
        <v>8.24</v>
      </c>
      <c r="BD41" t="s">
        <v>3</v>
      </c>
      <c r="BE41" t="s">
        <v>3</v>
      </c>
      <c r="BF41" t="s">
        <v>3</v>
      </c>
      <c r="BG41" t="s">
        <v>3</v>
      </c>
      <c r="BH41">
        <v>0</v>
      </c>
      <c r="BI41">
        <v>2</v>
      </c>
      <c r="BJ41" t="s">
        <v>103</v>
      </c>
      <c r="BM41">
        <v>332</v>
      </c>
      <c r="BN41">
        <v>0</v>
      </c>
      <c r="BO41" t="s">
        <v>101</v>
      </c>
      <c r="BP41">
        <v>1</v>
      </c>
      <c r="BQ41">
        <v>40</v>
      </c>
      <c r="BR41">
        <v>0</v>
      </c>
      <c r="BS41">
        <v>28.67</v>
      </c>
      <c r="BT41">
        <v>1</v>
      </c>
      <c r="BU41">
        <v>1</v>
      </c>
      <c r="BV41">
        <v>1</v>
      </c>
      <c r="BW41">
        <v>1</v>
      </c>
      <c r="BX41">
        <v>1</v>
      </c>
      <c r="BY41" t="s">
        <v>3</v>
      </c>
      <c r="BZ41">
        <v>79</v>
      </c>
      <c r="CA41">
        <v>41</v>
      </c>
      <c r="CB41" t="s">
        <v>3</v>
      </c>
      <c r="CE41">
        <v>30</v>
      </c>
      <c r="CF41">
        <v>0</v>
      </c>
      <c r="CG41">
        <v>0</v>
      </c>
      <c r="CM41">
        <v>0</v>
      </c>
      <c r="CN41" t="s">
        <v>33</v>
      </c>
      <c r="CO41">
        <v>0</v>
      </c>
      <c r="CP41">
        <f t="shared" si="34"/>
        <v>1009.96</v>
      </c>
      <c r="CQ41">
        <f t="shared" si="35"/>
        <v>0</v>
      </c>
      <c r="CR41">
        <f t="shared" si="60"/>
        <v>431.24</v>
      </c>
      <c r="CS41">
        <f t="shared" si="36"/>
        <v>112.67</v>
      </c>
      <c r="CT41">
        <f t="shared" si="37"/>
        <v>2093.1999999999998</v>
      </c>
      <c r="CU41">
        <f t="shared" si="38"/>
        <v>0</v>
      </c>
      <c r="CV41">
        <f t="shared" si="39"/>
        <v>5.9218499999999992</v>
      </c>
      <c r="CW41">
        <f t="shared" si="40"/>
        <v>0</v>
      </c>
      <c r="CX41">
        <f t="shared" si="41"/>
        <v>0</v>
      </c>
      <c r="CY41">
        <f t="shared" si="42"/>
        <v>661.58550000000002</v>
      </c>
      <c r="CZ41">
        <f t="shared" si="43"/>
        <v>343.35449999999997</v>
      </c>
      <c r="DC41" t="s">
        <v>3</v>
      </c>
      <c r="DD41" t="s">
        <v>34</v>
      </c>
      <c r="DE41" t="s">
        <v>35</v>
      </c>
      <c r="DF41" t="s">
        <v>35</v>
      </c>
      <c r="DG41" t="s">
        <v>35</v>
      </c>
      <c r="DH41" t="s">
        <v>3</v>
      </c>
      <c r="DI41" t="s">
        <v>35</v>
      </c>
      <c r="DJ41" t="s">
        <v>35</v>
      </c>
      <c r="DK41" t="s">
        <v>3</v>
      </c>
      <c r="DL41" t="s">
        <v>3</v>
      </c>
      <c r="DM41" t="s">
        <v>3</v>
      </c>
      <c r="DN41">
        <v>114</v>
      </c>
      <c r="DO41">
        <v>67</v>
      </c>
      <c r="DP41">
        <v>1.0669999999999999</v>
      </c>
      <c r="DQ41">
        <v>1.081</v>
      </c>
      <c r="DU41">
        <v>1003</v>
      </c>
      <c r="DV41" t="s">
        <v>98</v>
      </c>
      <c r="DW41" t="s">
        <v>98</v>
      </c>
      <c r="DX41">
        <v>100</v>
      </c>
      <c r="DZ41" t="s">
        <v>3</v>
      </c>
      <c r="EA41" t="s">
        <v>3</v>
      </c>
      <c r="EB41" t="s">
        <v>3</v>
      </c>
      <c r="EC41" t="s">
        <v>3</v>
      </c>
      <c r="EE41">
        <v>54008076</v>
      </c>
      <c r="EF41">
        <v>40</v>
      </c>
      <c r="EG41" t="s">
        <v>56</v>
      </c>
      <c r="EH41">
        <v>0</v>
      </c>
      <c r="EI41" t="s">
        <v>3</v>
      </c>
      <c r="EJ41">
        <v>2</v>
      </c>
      <c r="EK41">
        <v>332</v>
      </c>
      <c r="EL41" t="s">
        <v>89</v>
      </c>
      <c r="EM41" t="s">
        <v>90</v>
      </c>
      <c r="EO41" t="s">
        <v>36</v>
      </c>
      <c r="EQ41">
        <v>0</v>
      </c>
      <c r="ER41">
        <v>796.23</v>
      </c>
      <c r="ES41">
        <v>422.8</v>
      </c>
      <c r="ET41">
        <v>145.33000000000001</v>
      </c>
      <c r="EU41">
        <v>12.29</v>
      </c>
      <c r="EV41">
        <v>228.1</v>
      </c>
      <c r="EW41">
        <v>18.5</v>
      </c>
      <c r="EX41">
        <v>0</v>
      </c>
      <c r="EY41">
        <v>0</v>
      </c>
      <c r="FQ41">
        <v>0</v>
      </c>
      <c r="FR41">
        <f t="shared" si="44"/>
        <v>0</v>
      </c>
      <c r="FS41">
        <v>0</v>
      </c>
      <c r="FX41">
        <v>114</v>
      </c>
      <c r="FY41">
        <v>67</v>
      </c>
      <c r="GA41" t="s">
        <v>3</v>
      </c>
      <c r="GD41">
        <v>0</v>
      </c>
      <c r="GF41">
        <v>597885201</v>
      </c>
      <c r="GG41">
        <v>2</v>
      </c>
      <c r="GH41">
        <v>1</v>
      </c>
      <c r="GI41">
        <v>2</v>
      </c>
      <c r="GJ41">
        <v>0</v>
      </c>
      <c r="GK41">
        <f>ROUND(R41*(R12)/100,2)</f>
        <v>72.02</v>
      </c>
      <c r="GL41">
        <f t="shared" si="45"/>
        <v>0</v>
      </c>
      <c r="GM41">
        <f t="shared" si="46"/>
        <v>2086.92</v>
      </c>
      <c r="GN41">
        <f t="shared" si="47"/>
        <v>0</v>
      </c>
      <c r="GO41">
        <f t="shared" si="48"/>
        <v>2086.92</v>
      </c>
      <c r="GP41">
        <f t="shared" si="49"/>
        <v>0</v>
      </c>
      <c r="GR41">
        <v>0</v>
      </c>
      <c r="GS41">
        <v>0</v>
      </c>
      <c r="GT41">
        <v>0</v>
      </c>
      <c r="GU41" t="s">
        <v>3</v>
      </c>
      <c r="GV41">
        <f t="shared" si="50"/>
        <v>0</v>
      </c>
      <c r="GW41">
        <v>1</v>
      </c>
      <c r="GX41">
        <f t="shared" si="51"/>
        <v>0</v>
      </c>
      <c r="HA41">
        <v>0</v>
      </c>
      <c r="HB41">
        <v>0</v>
      </c>
      <c r="HC41">
        <f t="shared" si="52"/>
        <v>0</v>
      </c>
      <c r="HE41" t="s">
        <v>3</v>
      </c>
      <c r="HF41" t="s">
        <v>3</v>
      </c>
      <c r="HM41" t="s">
        <v>3</v>
      </c>
      <c r="HN41" t="s">
        <v>3</v>
      </c>
      <c r="HO41" t="s">
        <v>3</v>
      </c>
      <c r="HP41" t="s">
        <v>3</v>
      </c>
      <c r="HQ41" t="s">
        <v>3</v>
      </c>
      <c r="IK41">
        <v>0</v>
      </c>
    </row>
    <row r="43" spans="1:245" x14ac:dyDescent="0.2">
      <c r="A43" s="2">
        <v>51</v>
      </c>
      <c r="B43" s="2">
        <f>B24</f>
        <v>0</v>
      </c>
      <c r="C43" s="2">
        <f>A24</f>
        <v>4</v>
      </c>
      <c r="D43" s="2">
        <f>ROW(A24)</f>
        <v>24</v>
      </c>
      <c r="E43" s="2"/>
      <c r="F43" s="2" t="str">
        <f>IF(F24&lt;&gt;"",F24,"")</f>
        <v>Новый раздел</v>
      </c>
      <c r="G43" s="2" t="str">
        <f>IF(G24&lt;&gt;"",G24,"")</f>
        <v>Демонтажные работы</v>
      </c>
      <c r="H43" s="2">
        <v>0</v>
      </c>
      <c r="I43" s="2"/>
      <c r="J43" s="2"/>
      <c r="K43" s="2"/>
      <c r="L43" s="2"/>
      <c r="M43" s="2"/>
      <c r="N43" s="2"/>
      <c r="O43" s="2">
        <f t="shared" ref="O43:T43" si="61">ROUND(AB43,2)</f>
        <v>25287.35</v>
      </c>
      <c r="P43" s="2">
        <f t="shared" si="61"/>
        <v>0</v>
      </c>
      <c r="Q43" s="2">
        <f t="shared" si="61"/>
        <v>12168.25</v>
      </c>
      <c r="R43" s="2">
        <f t="shared" si="61"/>
        <v>4073.17</v>
      </c>
      <c r="S43" s="2">
        <f t="shared" si="61"/>
        <v>13119.1</v>
      </c>
      <c r="T43" s="2">
        <f t="shared" si="61"/>
        <v>0</v>
      </c>
      <c r="U43" s="2">
        <f>AH43</f>
        <v>37.463331950000004</v>
      </c>
      <c r="V43" s="2">
        <f>AI43</f>
        <v>0</v>
      </c>
      <c r="W43" s="2">
        <f>ROUND(AJ43,2)</f>
        <v>0</v>
      </c>
      <c r="X43" s="2">
        <f>ROUND(AK43,2)</f>
        <v>11269.4</v>
      </c>
      <c r="Y43" s="2">
        <f>ROUND(AL43,2)</f>
        <v>5378.83</v>
      </c>
      <c r="Z43" s="2"/>
      <c r="AA43" s="2"/>
      <c r="AB43" s="2">
        <f>ROUND(SUMIF(AA28:AA41,"=54346617",O28:O41),2)</f>
        <v>25287.35</v>
      </c>
      <c r="AC43" s="2">
        <f>ROUND(SUMIF(AA28:AA41,"=54346617",P28:P41),2)</f>
        <v>0</v>
      </c>
      <c r="AD43" s="2">
        <f>ROUND(SUMIF(AA28:AA41,"=54346617",Q28:Q41),2)</f>
        <v>12168.25</v>
      </c>
      <c r="AE43" s="2">
        <f>ROUND(SUMIF(AA28:AA41,"=54346617",R28:R41),2)</f>
        <v>4073.17</v>
      </c>
      <c r="AF43" s="2">
        <f>ROUND(SUMIF(AA28:AA41,"=54346617",S28:S41),2)</f>
        <v>13119.1</v>
      </c>
      <c r="AG43" s="2">
        <f>ROUND(SUMIF(AA28:AA41,"=54346617",T28:T41),2)</f>
        <v>0</v>
      </c>
      <c r="AH43" s="2">
        <f>SUMIF(AA28:AA41,"=54346617",U28:U41)</f>
        <v>37.463331950000004</v>
      </c>
      <c r="AI43" s="2">
        <f>SUMIF(AA28:AA41,"=54346617",V28:V41)</f>
        <v>0</v>
      </c>
      <c r="AJ43" s="2">
        <f>ROUND(SUMIF(AA28:AA41,"=54346617",W28:W41),2)</f>
        <v>0</v>
      </c>
      <c r="AK43" s="2">
        <f>ROUND(SUMIF(AA28:AA41,"=54346617",X28:X41),2)</f>
        <v>11269.4</v>
      </c>
      <c r="AL43" s="2">
        <f>ROUND(SUMIF(AA28:AA41,"=54346617",Y28:Y41),2)</f>
        <v>5378.83</v>
      </c>
      <c r="AM43" s="2"/>
      <c r="AN43" s="2"/>
      <c r="AO43" s="2">
        <f t="shared" ref="AO43:BD43" si="62">ROUND(BX43,2)</f>
        <v>0</v>
      </c>
      <c r="AP43" s="2">
        <f t="shared" si="62"/>
        <v>0</v>
      </c>
      <c r="AQ43" s="2">
        <f t="shared" si="62"/>
        <v>0</v>
      </c>
      <c r="AR43" s="2">
        <f t="shared" si="62"/>
        <v>48452.67</v>
      </c>
      <c r="AS43" s="2">
        <f t="shared" si="62"/>
        <v>26241.02</v>
      </c>
      <c r="AT43" s="2">
        <f t="shared" si="62"/>
        <v>22211.65</v>
      </c>
      <c r="AU43" s="2">
        <f t="shared" si="62"/>
        <v>0</v>
      </c>
      <c r="AV43" s="2">
        <f t="shared" si="62"/>
        <v>0</v>
      </c>
      <c r="AW43" s="2">
        <f t="shared" si="62"/>
        <v>0</v>
      </c>
      <c r="AX43" s="2">
        <f t="shared" si="62"/>
        <v>0</v>
      </c>
      <c r="AY43" s="2">
        <f t="shared" si="62"/>
        <v>0</v>
      </c>
      <c r="AZ43" s="2">
        <f t="shared" si="62"/>
        <v>0</v>
      </c>
      <c r="BA43" s="2">
        <f t="shared" si="62"/>
        <v>0</v>
      </c>
      <c r="BB43" s="2">
        <f t="shared" si="62"/>
        <v>0</v>
      </c>
      <c r="BC43" s="2">
        <f t="shared" si="62"/>
        <v>0</v>
      </c>
      <c r="BD43" s="2">
        <f t="shared" si="62"/>
        <v>0</v>
      </c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>
        <f>ROUND(SUMIF(AA28:AA41,"=54346617",FQ28:FQ41),2)</f>
        <v>0</v>
      </c>
      <c r="BY43" s="2">
        <f>ROUND(SUMIF(AA28:AA41,"=54346617",FR28:FR41),2)</f>
        <v>0</v>
      </c>
      <c r="BZ43" s="2">
        <f>ROUND(SUMIF(AA28:AA41,"=54346617",GL28:GL41),2)</f>
        <v>0</v>
      </c>
      <c r="CA43" s="2">
        <f>ROUND(SUMIF(AA28:AA41,"=54346617",GM28:GM41),2)</f>
        <v>48452.67</v>
      </c>
      <c r="CB43" s="2">
        <f>ROUND(SUMIF(AA28:AA41,"=54346617",GN28:GN41),2)</f>
        <v>26241.02</v>
      </c>
      <c r="CC43" s="2">
        <f>ROUND(SUMIF(AA28:AA41,"=54346617",GO28:GO41),2)</f>
        <v>22211.65</v>
      </c>
      <c r="CD43" s="2">
        <f>ROUND(SUMIF(AA28:AA41,"=54346617",GP28:GP41),2)</f>
        <v>0</v>
      </c>
      <c r="CE43" s="2">
        <f>AC43-BX43</f>
        <v>0</v>
      </c>
      <c r="CF43" s="2">
        <f>AC43-BY43</f>
        <v>0</v>
      </c>
      <c r="CG43" s="2">
        <f>BX43-BZ43</f>
        <v>0</v>
      </c>
      <c r="CH43" s="2">
        <f>AC43-BX43-BY43+BZ43</f>
        <v>0</v>
      </c>
      <c r="CI43" s="2">
        <f>BY43-BZ43</f>
        <v>0</v>
      </c>
      <c r="CJ43" s="2">
        <f>ROUND(SUMIF(AA28:AA41,"=54346617",GX28:GX41),2)</f>
        <v>0</v>
      </c>
      <c r="CK43" s="2">
        <f>ROUND(SUMIF(AA28:AA41,"=54346617",GY28:GY41),2)</f>
        <v>0</v>
      </c>
      <c r="CL43" s="2">
        <f>ROUND(SUMIF(AA28:AA41,"=54346617",GZ28:GZ41),2)</f>
        <v>0</v>
      </c>
      <c r="CM43" s="2">
        <f>ROUND(SUMIF(AA28:AA41,"=54346617",HD28:HD41),2)</f>
        <v>0</v>
      </c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  <c r="FF43" s="3"/>
      <c r="FG43" s="3"/>
      <c r="FH43" s="3"/>
      <c r="FI43" s="3"/>
      <c r="FJ43" s="3"/>
      <c r="FK43" s="3"/>
      <c r="FL43" s="3"/>
      <c r="FM43" s="3"/>
      <c r="FN43" s="3"/>
      <c r="FO43" s="3"/>
      <c r="FP43" s="3"/>
      <c r="FQ43" s="3"/>
      <c r="FR43" s="3"/>
      <c r="FS43" s="3"/>
      <c r="FT43" s="3"/>
      <c r="FU43" s="3"/>
      <c r="FV43" s="3"/>
      <c r="FW43" s="3"/>
      <c r="FX43" s="3"/>
      <c r="FY43" s="3"/>
      <c r="FZ43" s="3"/>
      <c r="GA43" s="3"/>
      <c r="GB43" s="3"/>
      <c r="GC43" s="3"/>
      <c r="GD43" s="3"/>
      <c r="GE43" s="3"/>
      <c r="GF43" s="3"/>
      <c r="GG43" s="3"/>
      <c r="GH43" s="3"/>
      <c r="GI43" s="3"/>
      <c r="GJ43" s="3"/>
      <c r="GK43" s="3"/>
      <c r="GL43" s="3"/>
      <c r="GM43" s="3"/>
      <c r="GN43" s="3"/>
      <c r="GO43" s="3"/>
      <c r="GP43" s="3"/>
      <c r="GQ43" s="3"/>
      <c r="GR43" s="3"/>
      <c r="GS43" s="3"/>
      <c r="GT43" s="3"/>
      <c r="GU43" s="3"/>
      <c r="GV43" s="3"/>
      <c r="GW43" s="3"/>
      <c r="GX43" s="3">
        <v>0</v>
      </c>
    </row>
    <row r="45" spans="1:245" x14ac:dyDescent="0.2">
      <c r="A45" s="4">
        <v>50</v>
      </c>
      <c r="B45" s="4">
        <v>0</v>
      </c>
      <c r="C45" s="4">
        <v>0</v>
      </c>
      <c r="D45" s="4">
        <v>1</v>
      </c>
      <c r="E45" s="4">
        <v>201</v>
      </c>
      <c r="F45" s="4">
        <f>ROUND(Source!O43,O45)</f>
        <v>25287.35</v>
      </c>
      <c r="G45" s="4" t="s">
        <v>104</v>
      </c>
      <c r="H45" s="4" t="s">
        <v>105</v>
      </c>
      <c r="I45" s="4"/>
      <c r="J45" s="4"/>
      <c r="K45" s="4">
        <v>-201</v>
      </c>
      <c r="L45" s="4">
        <v>1</v>
      </c>
      <c r="M45" s="4">
        <v>3</v>
      </c>
      <c r="N45" s="4" t="s">
        <v>3</v>
      </c>
      <c r="O45" s="4">
        <v>2</v>
      </c>
      <c r="P45" s="4"/>
      <c r="Q45" s="4"/>
      <c r="R45" s="4"/>
      <c r="S45" s="4"/>
      <c r="T45" s="4"/>
      <c r="U45" s="4"/>
      <c r="V45" s="4"/>
      <c r="W45" s="4">
        <v>25287.35</v>
      </c>
      <c r="X45" s="4">
        <v>1</v>
      </c>
      <c r="Y45" s="4">
        <v>25287.35</v>
      </c>
      <c r="Z45" s="4"/>
      <c r="AA45" s="4"/>
      <c r="AB45" s="4"/>
    </row>
    <row r="46" spans="1:245" x14ac:dyDescent="0.2">
      <c r="A46" s="4">
        <v>50</v>
      </c>
      <c r="B46" s="4">
        <v>0</v>
      </c>
      <c r="C46" s="4">
        <v>0</v>
      </c>
      <c r="D46" s="4">
        <v>1</v>
      </c>
      <c r="E46" s="4">
        <v>202</v>
      </c>
      <c r="F46" s="4">
        <f>ROUND(Source!P43,O46)</f>
        <v>0</v>
      </c>
      <c r="G46" s="4" t="s">
        <v>106</v>
      </c>
      <c r="H46" s="4" t="s">
        <v>107</v>
      </c>
      <c r="I46" s="4"/>
      <c r="J46" s="4"/>
      <c r="K46" s="4">
        <v>-202</v>
      </c>
      <c r="L46" s="4">
        <v>2</v>
      </c>
      <c r="M46" s="4">
        <v>3</v>
      </c>
      <c r="N46" s="4" t="s">
        <v>3</v>
      </c>
      <c r="O46" s="4">
        <v>2</v>
      </c>
      <c r="P46" s="4"/>
      <c r="Q46" s="4"/>
      <c r="R46" s="4"/>
      <c r="S46" s="4"/>
      <c r="T46" s="4"/>
      <c r="U46" s="4"/>
      <c r="V46" s="4"/>
      <c r="W46" s="4">
        <v>0</v>
      </c>
      <c r="X46" s="4">
        <v>1</v>
      </c>
      <c r="Y46" s="4">
        <v>0</v>
      </c>
      <c r="Z46" s="4"/>
      <c r="AA46" s="4"/>
      <c r="AB46" s="4"/>
    </row>
    <row r="47" spans="1:245" x14ac:dyDescent="0.2">
      <c r="A47" s="4">
        <v>50</v>
      </c>
      <c r="B47" s="4">
        <v>0</v>
      </c>
      <c r="C47" s="4">
        <v>0</v>
      </c>
      <c r="D47" s="4">
        <v>1</v>
      </c>
      <c r="E47" s="4">
        <v>222</v>
      </c>
      <c r="F47" s="4">
        <f>ROUND(Source!AO43,O47)</f>
        <v>0</v>
      </c>
      <c r="G47" s="4" t="s">
        <v>108</v>
      </c>
      <c r="H47" s="4" t="s">
        <v>109</v>
      </c>
      <c r="I47" s="4"/>
      <c r="J47" s="4"/>
      <c r="K47" s="4">
        <v>-222</v>
      </c>
      <c r="L47" s="4">
        <v>3</v>
      </c>
      <c r="M47" s="4">
        <v>3</v>
      </c>
      <c r="N47" s="4" t="s">
        <v>3</v>
      </c>
      <c r="O47" s="4">
        <v>2</v>
      </c>
      <c r="P47" s="4"/>
      <c r="Q47" s="4"/>
      <c r="R47" s="4"/>
      <c r="S47" s="4"/>
      <c r="T47" s="4"/>
      <c r="U47" s="4"/>
      <c r="V47" s="4"/>
      <c r="W47" s="4">
        <v>0</v>
      </c>
      <c r="X47" s="4">
        <v>1</v>
      </c>
      <c r="Y47" s="4">
        <v>0</v>
      </c>
      <c r="Z47" s="4"/>
      <c r="AA47" s="4"/>
      <c r="AB47" s="4"/>
    </row>
    <row r="48" spans="1:245" x14ac:dyDescent="0.2">
      <c r="A48" s="4">
        <v>50</v>
      </c>
      <c r="B48" s="4">
        <v>0</v>
      </c>
      <c r="C48" s="4">
        <v>0</v>
      </c>
      <c r="D48" s="4">
        <v>1</v>
      </c>
      <c r="E48" s="4">
        <v>225</v>
      </c>
      <c r="F48" s="4">
        <f>ROUND(Source!AV43,O48)</f>
        <v>0</v>
      </c>
      <c r="G48" s="4" t="s">
        <v>110</v>
      </c>
      <c r="H48" s="4" t="s">
        <v>111</v>
      </c>
      <c r="I48" s="4"/>
      <c r="J48" s="4"/>
      <c r="K48" s="4">
        <v>-225</v>
      </c>
      <c r="L48" s="4">
        <v>4</v>
      </c>
      <c r="M48" s="4">
        <v>3</v>
      </c>
      <c r="N48" s="4" t="s">
        <v>3</v>
      </c>
      <c r="O48" s="4">
        <v>2</v>
      </c>
      <c r="P48" s="4"/>
      <c r="Q48" s="4"/>
      <c r="R48" s="4"/>
      <c r="S48" s="4"/>
      <c r="T48" s="4"/>
      <c r="U48" s="4"/>
      <c r="V48" s="4"/>
      <c r="W48" s="4">
        <v>0</v>
      </c>
      <c r="X48" s="4">
        <v>1</v>
      </c>
      <c r="Y48" s="4">
        <v>0</v>
      </c>
      <c r="Z48" s="4"/>
      <c r="AA48" s="4"/>
      <c r="AB48" s="4"/>
    </row>
    <row r="49" spans="1:28" x14ac:dyDescent="0.2">
      <c r="A49" s="4">
        <v>50</v>
      </c>
      <c r="B49" s="4">
        <v>0</v>
      </c>
      <c r="C49" s="4">
        <v>0</v>
      </c>
      <c r="D49" s="4">
        <v>1</v>
      </c>
      <c r="E49" s="4">
        <v>226</v>
      </c>
      <c r="F49" s="4">
        <f>ROUND(Source!AW43,O49)</f>
        <v>0</v>
      </c>
      <c r="G49" s="4" t="s">
        <v>112</v>
      </c>
      <c r="H49" s="4" t="s">
        <v>113</v>
      </c>
      <c r="I49" s="4"/>
      <c r="J49" s="4"/>
      <c r="K49" s="4">
        <v>-226</v>
      </c>
      <c r="L49" s="4">
        <v>5</v>
      </c>
      <c r="M49" s="4">
        <v>3</v>
      </c>
      <c r="N49" s="4" t="s">
        <v>3</v>
      </c>
      <c r="O49" s="4">
        <v>2</v>
      </c>
      <c r="P49" s="4"/>
      <c r="Q49" s="4"/>
      <c r="R49" s="4"/>
      <c r="S49" s="4"/>
      <c r="T49" s="4"/>
      <c r="U49" s="4"/>
      <c r="V49" s="4"/>
      <c r="W49" s="4">
        <v>0</v>
      </c>
      <c r="X49" s="4">
        <v>1</v>
      </c>
      <c r="Y49" s="4">
        <v>0</v>
      </c>
      <c r="Z49" s="4"/>
      <c r="AA49" s="4"/>
      <c r="AB49" s="4"/>
    </row>
    <row r="50" spans="1:28" x14ac:dyDescent="0.2">
      <c r="A50" s="4">
        <v>50</v>
      </c>
      <c r="B50" s="4">
        <v>0</v>
      </c>
      <c r="C50" s="4">
        <v>0</v>
      </c>
      <c r="D50" s="4">
        <v>1</v>
      </c>
      <c r="E50" s="4">
        <v>227</v>
      </c>
      <c r="F50" s="4">
        <f>ROUND(Source!AX43,O50)</f>
        <v>0</v>
      </c>
      <c r="G50" s="4" t="s">
        <v>114</v>
      </c>
      <c r="H50" s="4" t="s">
        <v>115</v>
      </c>
      <c r="I50" s="4"/>
      <c r="J50" s="4"/>
      <c r="K50" s="4">
        <v>-227</v>
      </c>
      <c r="L50" s="4">
        <v>6</v>
      </c>
      <c r="M50" s="4">
        <v>3</v>
      </c>
      <c r="N50" s="4" t="s">
        <v>3</v>
      </c>
      <c r="O50" s="4">
        <v>2</v>
      </c>
      <c r="P50" s="4"/>
      <c r="Q50" s="4"/>
      <c r="R50" s="4"/>
      <c r="S50" s="4"/>
      <c r="T50" s="4"/>
      <c r="U50" s="4"/>
      <c r="V50" s="4"/>
      <c r="W50" s="4">
        <v>0</v>
      </c>
      <c r="X50" s="4">
        <v>1</v>
      </c>
      <c r="Y50" s="4">
        <v>0</v>
      </c>
      <c r="Z50" s="4"/>
      <c r="AA50" s="4"/>
      <c r="AB50" s="4"/>
    </row>
    <row r="51" spans="1:28" x14ac:dyDescent="0.2">
      <c r="A51" s="4">
        <v>50</v>
      </c>
      <c r="B51" s="4">
        <v>0</v>
      </c>
      <c r="C51" s="4">
        <v>0</v>
      </c>
      <c r="D51" s="4">
        <v>1</v>
      </c>
      <c r="E51" s="4">
        <v>228</v>
      </c>
      <c r="F51" s="4">
        <f>ROUND(Source!AY43,O51)</f>
        <v>0</v>
      </c>
      <c r="G51" s="4" t="s">
        <v>116</v>
      </c>
      <c r="H51" s="4" t="s">
        <v>117</v>
      </c>
      <c r="I51" s="4"/>
      <c r="J51" s="4"/>
      <c r="K51" s="4">
        <v>-228</v>
      </c>
      <c r="L51" s="4">
        <v>7</v>
      </c>
      <c r="M51" s="4">
        <v>3</v>
      </c>
      <c r="N51" s="4" t="s">
        <v>3</v>
      </c>
      <c r="O51" s="4">
        <v>2</v>
      </c>
      <c r="P51" s="4"/>
      <c r="Q51" s="4"/>
      <c r="R51" s="4"/>
      <c r="S51" s="4"/>
      <c r="T51" s="4"/>
      <c r="U51" s="4"/>
      <c r="V51" s="4"/>
      <c r="W51" s="4">
        <v>0</v>
      </c>
      <c r="X51" s="4">
        <v>1</v>
      </c>
      <c r="Y51" s="4">
        <v>0</v>
      </c>
      <c r="Z51" s="4"/>
      <c r="AA51" s="4"/>
      <c r="AB51" s="4"/>
    </row>
    <row r="52" spans="1:28" x14ac:dyDescent="0.2">
      <c r="A52" s="4">
        <v>50</v>
      </c>
      <c r="B52" s="4">
        <v>0</v>
      </c>
      <c r="C52" s="4">
        <v>0</v>
      </c>
      <c r="D52" s="4">
        <v>1</v>
      </c>
      <c r="E52" s="4">
        <v>216</v>
      </c>
      <c r="F52" s="4">
        <f>ROUND(Source!AP43,O52)</f>
        <v>0</v>
      </c>
      <c r="G52" s="4" t="s">
        <v>118</v>
      </c>
      <c r="H52" s="4" t="s">
        <v>119</v>
      </c>
      <c r="I52" s="4"/>
      <c r="J52" s="4"/>
      <c r="K52" s="4">
        <v>-216</v>
      </c>
      <c r="L52" s="4">
        <v>8</v>
      </c>
      <c r="M52" s="4">
        <v>3</v>
      </c>
      <c r="N52" s="4" t="s">
        <v>3</v>
      </c>
      <c r="O52" s="4">
        <v>2</v>
      </c>
      <c r="P52" s="4"/>
      <c r="Q52" s="4"/>
      <c r="R52" s="4"/>
      <c r="S52" s="4"/>
      <c r="T52" s="4"/>
      <c r="U52" s="4"/>
      <c r="V52" s="4"/>
      <c r="W52" s="4">
        <v>0</v>
      </c>
      <c r="X52" s="4">
        <v>1</v>
      </c>
      <c r="Y52" s="4">
        <v>0</v>
      </c>
      <c r="Z52" s="4"/>
      <c r="AA52" s="4"/>
      <c r="AB52" s="4"/>
    </row>
    <row r="53" spans="1:28" x14ac:dyDescent="0.2">
      <c r="A53" s="4">
        <v>50</v>
      </c>
      <c r="B53" s="4">
        <v>0</v>
      </c>
      <c r="C53" s="4">
        <v>0</v>
      </c>
      <c r="D53" s="4">
        <v>1</v>
      </c>
      <c r="E53" s="4">
        <v>223</v>
      </c>
      <c r="F53" s="4">
        <f>ROUND(Source!AQ43,O53)</f>
        <v>0</v>
      </c>
      <c r="G53" s="4" t="s">
        <v>120</v>
      </c>
      <c r="H53" s="4" t="s">
        <v>121</v>
      </c>
      <c r="I53" s="4"/>
      <c r="J53" s="4"/>
      <c r="K53" s="4">
        <v>-223</v>
      </c>
      <c r="L53" s="4">
        <v>9</v>
      </c>
      <c r="M53" s="4">
        <v>3</v>
      </c>
      <c r="N53" s="4" t="s">
        <v>3</v>
      </c>
      <c r="O53" s="4">
        <v>2</v>
      </c>
      <c r="P53" s="4"/>
      <c r="Q53" s="4"/>
      <c r="R53" s="4"/>
      <c r="S53" s="4"/>
      <c r="T53" s="4"/>
      <c r="U53" s="4"/>
      <c r="V53" s="4"/>
      <c r="W53" s="4">
        <v>0</v>
      </c>
      <c r="X53" s="4">
        <v>1</v>
      </c>
      <c r="Y53" s="4">
        <v>0</v>
      </c>
      <c r="Z53" s="4"/>
      <c r="AA53" s="4"/>
      <c r="AB53" s="4"/>
    </row>
    <row r="54" spans="1:28" x14ac:dyDescent="0.2">
      <c r="A54" s="4">
        <v>50</v>
      </c>
      <c r="B54" s="4">
        <v>0</v>
      </c>
      <c r="C54" s="4">
        <v>0</v>
      </c>
      <c r="D54" s="4">
        <v>1</v>
      </c>
      <c r="E54" s="4">
        <v>229</v>
      </c>
      <c r="F54" s="4">
        <f>ROUND(Source!AZ43,O54)</f>
        <v>0</v>
      </c>
      <c r="G54" s="4" t="s">
        <v>122</v>
      </c>
      <c r="H54" s="4" t="s">
        <v>123</v>
      </c>
      <c r="I54" s="4"/>
      <c r="J54" s="4"/>
      <c r="K54" s="4">
        <v>-229</v>
      </c>
      <c r="L54" s="4">
        <v>10</v>
      </c>
      <c r="M54" s="4">
        <v>3</v>
      </c>
      <c r="N54" s="4" t="s">
        <v>3</v>
      </c>
      <c r="O54" s="4">
        <v>2</v>
      </c>
      <c r="P54" s="4"/>
      <c r="Q54" s="4"/>
      <c r="R54" s="4"/>
      <c r="S54" s="4"/>
      <c r="T54" s="4"/>
      <c r="U54" s="4"/>
      <c r="V54" s="4"/>
      <c r="W54" s="4">
        <v>0</v>
      </c>
      <c r="X54" s="4">
        <v>1</v>
      </c>
      <c r="Y54" s="4">
        <v>0</v>
      </c>
      <c r="Z54" s="4"/>
      <c r="AA54" s="4"/>
      <c r="AB54" s="4"/>
    </row>
    <row r="55" spans="1:28" x14ac:dyDescent="0.2">
      <c r="A55" s="4">
        <v>50</v>
      </c>
      <c r="B55" s="4">
        <v>0</v>
      </c>
      <c r="C55" s="4">
        <v>0</v>
      </c>
      <c r="D55" s="4">
        <v>1</v>
      </c>
      <c r="E55" s="4">
        <v>203</v>
      </c>
      <c r="F55" s="4">
        <f>ROUND(Source!Q43,O55)</f>
        <v>12168.25</v>
      </c>
      <c r="G55" s="4" t="s">
        <v>124</v>
      </c>
      <c r="H55" s="4" t="s">
        <v>125</v>
      </c>
      <c r="I55" s="4"/>
      <c r="J55" s="4"/>
      <c r="K55" s="4">
        <v>-203</v>
      </c>
      <c r="L55" s="4">
        <v>11</v>
      </c>
      <c r="M55" s="4">
        <v>3</v>
      </c>
      <c r="N55" s="4" t="s">
        <v>3</v>
      </c>
      <c r="O55" s="4">
        <v>2</v>
      </c>
      <c r="P55" s="4"/>
      <c r="Q55" s="4"/>
      <c r="R55" s="4"/>
      <c r="S55" s="4"/>
      <c r="T55" s="4"/>
      <c r="U55" s="4"/>
      <c r="V55" s="4"/>
      <c r="W55" s="4">
        <v>12168.25</v>
      </c>
      <c r="X55" s="4">
        <v>1</v>
      </c>
      <c r="Y55" s="4">
        <v>12168.25</v>
      </c>
      <c r="Z55" s="4"/>
      <c r="AA55" s="4"/>
      <c r="AB55" s="4"/>
    </row>
    <row r="56" spans="1:28" x14ac:dyDescent="0.2">
      <c r="A56" s="4">
        <v>50</v>
      </c>
      <c r="B56" s="4">
        <v>0</v>
      </c>
      <c r="C56" s="4">
        <v>0</v>
      </c>
      <c r="D56" s="4">
        <v>1</v>
      </c>
      <c r="E56" s="4">
        <v>231</v>
      </c>
      <c r="F56" s="4">
        <f>ROUND(Source!BB43,O56)</f>
        <v>0</v>
      </c>
      <c r="G56" s="4" t="s">
        <v>126</v>
      </c>
      <c r="H56" s="4" t="s">
        <v>127</v>
      </c>
      <c r="I56" s="4"/>
      <c r="J56" s="4"/>
      <c r="K56" s="4">
        <v>-231</v>
      </c>
      <c r="L56" s="4">
        <v>12</v>
      </c>
      <c r="M56" s="4">
        <v>3</v>
      </c>
      <c r="N56" s="4" t="s">
        <v>3</v>
      </c>
      <c r="O56" s="4">
        <v>2</v>
      </c>
      <c r="P56" s="4"/>
      <c r="Q56" s="4"/>
      <c r="R56" s="4"/>
      <c r="S56" s="4"/>
      <c r="T56" s="4"/>
      <c r="U56" s="4"/>
      <c r="V56" s="4"/>
      <c r="W56" s="4">
        <v>0</v>
      </c>
      <c r="X56" s="4">
        <v>1</v>
      </c>
      <c r="Y56" s="4">
        <v>0</v>
      </c>
      <c r="Z56" s="4"/>
      <c r="AA56" s="4"/>
      <c r="AB56" s="4"/>
    </row>
    <row r="57" spans="1:28" x14ac:dyDescent="0.2">
      <c r="A57" s="4">
        <v>50</v>
      </c>
      <c r="B57" s="4">
        <v>0</v>
      </c>
      <c r="C57" s="4">
        <v>0</v>
      </c>
      <c r="D57" s="4">
        <v>1</v>
      </c>
      <c r="E57" s="4">
        <v>204</v>
      </c>
      <c r="F57" s="4">
        <f>ROUND(Source!R43,O57)</f>
        <v>4073.17</v>
      </c>
      <c r="G57" s="4" t="s">
        <v>128</v>
      </c>
      <c r="H57" s="4" t="s">
        <v>129</v>
      </c>
      <c r="I57" s="4"/>
      <c r="J57" s="4"/>
      <c r="K57" s="4">
        <v>-204</v>
      </c>
      <c r="L57" s="4">
        <v>13</v>
      </c>
      <c r="M57" s="4">
        <v>3</v>
      </c>
      <c r="N57" s="4" t="s">
        <v>3</v>
      </c>
      <c r="O57" s="4">
        <v>2</v>
      </c>
      <c r="P57" s="4"/>
      <c r="Q57" s="4"/>
      <c r="R57" s="4"/>
      <c r="S57" s="4"/>
      <c r="T57" s="4"/>
      <c r="U57" s="4"/>
      <c r="V57" s="4"/>
      <c r="W57" s="4">
        <v>4073.17</v>
      </c>
      <c r="X57" s="4">
        <v>1</v>
      </c>
      <c r="Y57" s="4">
        <v>4073.17</v>
      </c>
      <c r="Z57" s="4"/>
      <c r="AA57" s="4"/>
      <c r="AB57" s="4"/>
    </row>
    <row r="58" spans="1:28" x14ac:dyDescent="0.2">
      <c r="A58" s="4">
        <v>50</v>
      </c>
      <c r="B58" s="4">
        <v>0</v>
      </c>
      <c r="C58" s="4">
        <v>0</v>
      </c>
      <c r="D58" s="4">
        <v>1</v>
      </c>
      <c r="E58" s="4">
        <v>205</v>
      </c>
      <c r="F58" s="4">
        <f>ROUND(Source!S43,O58)</f>
        <v>13119.1</v>
      </c>
      <c r="G58" s="4" t="s">
        <v>130</v>
      </c>
      <c r="H58" s="4" t="s">
        <v>131</v>
      </c>
      <c r="I58" s="4"/>
      <c r="J58" s="4"/>
      <c r="K58" s="4">
        <v>-205</v>
      </c>
      <c r="L58" s="4">
        <v>14</v>
      </c>
      <c r="M58" s="4">
        <v>3</v>
      </c>
      <c r="N58" s="4" t="s">
        <v>3</v>
      </c>
      <c r="O58" s="4">
        <v>2</v>
      </c>
      <c r="P58" s="4"/>
      <c r="Q58" s="4"/>
      <c r="R58" s="4"/>
      <c r="S58" s="4"/>
      <c r="T58" s="4"/>
      <c r="U58" s="4"/>
      <c r="V58" s="4"/>
      <c r="W58" s="4">
        <v>13119.1</v>
      </c>
      <c r="X58" s="4">
        <v>1</v>
      </c>
      <c r="Y58" s="4">
        <v>13119.1</v>
      </c>
      <c r="Z58" s="4"/>
      <c r="AA58" s="4"/>
      <c r="AB58" s="4"/>
    </row>
    <row r="59" spans="1:28" x14ac:dyDescent="0.2">
      <c r="A59" s="4">
        <v>50</v>
      </c>
      <c r="B59" s="4">
        <v>0</v>
      </c>
      <c r="C59" s="4">
        <v>0</v>
      </c>
      <c r="D59" s="4">
        <v>1</v>
      </c>
      <c r="E59" s="4">
        <v>232</v>
      </c>
      <c r="F59" s="4">
        <f>ROUND(Source!BC43,O59)</f>
        <v>0</v>
      </c>
      <c r="G59" s="4" t="s">
        <v>132</v>
      </c>
      <c r="H59" s="4" t="s">
        <v>133</v>
      </c>
      <c r="I59" s="4"/>
      <c r="J59" s="4"/>
      <c r="K59" s="4">
        <v>-232</v>
      </c>
      <c r="L59" s="4">
        <v>15</v>
      </c>
      <c r="M59" s="4">
        <v>3</v>
      </c>
      <c r="N59" s="4" t="s">
        <v>3</v>
      </c>
      <c r="O59" s="4">
        <v>2</v>
      </c>
      <c r="P59" s="4"/>
      <c r="Q59" s="4"/>
      <c r="R59" s="4"/>
      <c r="S59" s="4"/>
      <c r="T59" s="4"/>
      <c r="U59" s="4"/>
      <c r="V59" s="4"/>
      <c r="W59" s="4">
        <v>0</v>
      </c>
      <c r="X59" s="4">
        <v>1</v>
      </c>
      <c r="Y59" s="4">
        <v>0</v>
      </c>
      <c r="Z59" s="4"/>
      <c r="AA59" s="4"/>
      <c r="AB59" s="4"/>
    </row>
    <row r="60" spans="1:28" x14ac:dyDescent="0.2">
      <c r="A60" s="4">
        <v>50</v>
      </c>
      <c r="B60" s="4">
        <v>0</v>
      </c>
      <c r="C60" s="4">
        <v>0</v>
      </c>
      <c r="D60" s="4">
        <v>1</v>
      </c>
      <c r="E60" s="4">
        <v>214</v>
      </c>
      <c r="F60" s="4">
        <f>ROUND(Source!AS43,O60)</f>
        <v>26241.02</v>
      </c>
      <c r="G60" s="4" t="s">
        <v>134</v>
      </c>
      <c r="H60" s="4" t="s">
        <v>135</v>
      </c>
      <c r="I60" s="4"/>
      <c r="J60" s="4"/>
      <c r="K60" s="4">
        <v>-214</v>
      </c>
      <c r="L60" s="4">
        <v>16</v>
      </c>
      <c r="M60" s="4">
        <v>3</v>
      </c>
      <c r="N60" s="4" t="s">
        <v>3</v>
      </c>
      <c r="O60" s="4">
        <v>2</v>
      </c>
      <c r="P60" s="4"/>
      <c r="Q60" s="4"/>
      <c r="R60" s="4"/>
      <c r="S60" s="4"/>
      <c r="T60" s="4"/>
      <c r="U60" s="4"/>
      <c r="V60" s="4"/>
      <c r="W60" s="4">
        <v>26241.02</v>
      </c>
      <c r="X60" s="4">
        <v>1</v>
      </c>
      <c r="Y60" s="4">
        <v>26241.02</v>
      </c>
      <c r="Z60" s="4"/>
      <c r="AA60" s="4"/>
      <c r="AB60" s="4"/>
    </row>
    <row r="61" spans="1:28" x14ac:dyDescent="0.2">
      <c r="A61" s="4">
        <v>50</v>
      </c>
      <c r="B61" s="4">
        <v>0</v>
      </c>
      <c r="C61" s="4">
        <v>0</v>
      </c>
      <c r="D61" s="4">
        <v>1</v>
      </c>
      <c r="E61" s="4">
        <v>215</v>
      </c>
      <c r="F61" s="4">
        <f>ROUND(Source!AT43,O61)</f>
        <v>22211.65</v>
      </c>
      <c r="G61" s="4" t="s">
        <v>136</v>
      </c>
      <c r="H61" s="4" t="s">
        <v>137</v>
      </c>
      <c r="I61" s="4"/>
      <c r="J61" s="4"/>
      <c r="K61" s="4">
        <v>-215</v>
      </c>
      <c r="L61" s="4">
        <v>17</v>
      </c>
      <c r="M61" s="4">
        <v>3</v>
      </c>
      <c r="N61" s="4" t="s">
        <v>3</v>
      </c>
      <c r="O61" s="4">
        <v>2</v>
      </c>
      <c r="P61" s="4"/>
      <c r="Q61" s="4"/>
      <c r="R61" s="4"/>
      <c r="S61" s="4"/>
      <c r="T61" s="4"/>
      <c r="U61" s="4"/>
      <c r="V61" s="4"/>
      <c r="W61" s="4">
        <v>22211.65</v>
      </c>
      <c r="X61" s="4">
        <v>1</v>
      </c>
      <c r="Y61" s="4">
        <v>22211.65</v>
      </c>
      <c r="Z61" s="4"/>
      <c r="AA61" s="4"/>
      <c r="AB61" s="4"/>
    </row>
    <row r="62" spans="1:28" x14ac:dyDescent="0.2">
      <c r="A62" s="4">
        <v>50</v>
      </c>
      <c r="B62" s="4">
        <v>0</v>
      </c>
      <c r="C62" s="4">
        <v>0</v>
      </c>
      <c r="D62" s="4">
        <v>1</v>
      </c>
      <c r="E62" s="4">
        <v>217</v>
      </c>
      <c r="F62" s="4">
        <f>ROUND(Source!AU43,O62)</f>
        <v>0</v>
      </c>
      <c r="G62" s="4" t="s">
        <v>138</v>
      </c>
      <c r="H62" s="4" t="s">
        <v>139</v>
      </c>
      <c r="I62" s="4"/>
      <c r="J62" s="4"/>
      <c r="K62" s="4">
        <v>-217</v>
      </c>
      <c r="L62" s="4">
        <v>18</v>
      </c>
      <c r="M62" s="4">
        <v>3</v>
      </c>
      <c r="N62" s="4" t="s">
        <v>3</v>
      </c>
      <c r="O62" s="4">
        <v>2</v>
      </c>
      <c r="P62" s="4"/>
      <c r="Q62" s="4"/>
      <c r="R62" s="4"/>
      <c r="S62" s="4"/>
      <c r="T62" s="4"/>
      <c r="U62" s="4"/>
      <c r="V62" s="4"/>
      <c r="W62" s="4">
        <v>0</v>
      </c>
      <c r="X62" s="4">
        <v>1</v>
      </c>
      <c r="Y62" s="4">
        <v>0</v>
      </c>
      <c r="Z62" s="4"/>
      <c r="AA62" s="4"/>
      <c r="AB62" s="4"/>
    </row>
    <row r="63" spans="1:28" x14ac:dyDescent="0.2">
      <c r="A63" s="4">
        <v>50</v>
      </c>
      <c r="B63" s="4">
        <v>0</v>
      </c>
      <c r="C63" s="4">
        <v>0</v>
      </c>
      <c r="D63" s="4">
        <v>1</v>
      </c>
      <c r="E63" s="4">
        <v>230</v>
      </c>
      <c r="F63" s="4">
        <f>ROUND(Source!BA43,O63)</f>
        <v>0</v>
      </c>
      <c r="G63" s="4" t="s">
        <v>140</v>
      </c>
      <c r="H63" s="4" t="s">
        <v>141</v>
      </c>
      <c r="I63" s="4"/>
      <c r="J63" s="4"/>
      <c r="K63" s="4">
        <v>-230</v>
      </c>
      <c r="L63" s="4">
        <v>19</v>
      </c>
      <c r="M63" s="4">
        <v>3</v>
      </c>
      <c r="N63" s="4" t="s">
        <v>3</v>
      </c>
      <c r="O63" s="4">
        <v>2</v>
      </c>
      <c r="P63" s="4"/>
      <c r="Q63" s="4"/>
      <c r="R63" s="4"/>
      <c r="S63" s="4"/>
      <c r="T63" s="4"/>
      <c r="U63" s="4"/>
      <c r="V63" s="4"/>
      <c r="W63" s="4">
        <v>0</v>
      </c>
      <c r="X63" s="4">
        <v>1</v>
      </c>
      <c r="Y63" s="4">
        <v>0</v>
      </c>
      <c r="Z63" s="4"/>
      <c r="AA63" s="4"/>
      <c r="AB63" s="4"/>
    </row>
    <row r="64" spans="1:28" x14ac:dyDescent="0.2">
      <c r="A64" s="4">
        <v>50</v>
      </c>
      <c r="B64" s="4">
        <v>0</v>
      </c>
      <c r="C64" s="4">
        <v>0</v>
      </c>
      <c r="D64" s="4">
        <v>1</v>
      </c>
      <c r="E64" s="4">
        <v>206</v>
      </c>
      <c r="F64" s="4">
        <f>ROUND(Source!T43,O64)</f>
        <v>0</v>
      </c>
      <c r="G64" s="4" t="s">
        <v>142</v>
      </c>
      <c r="H64" s="4" t="s">
        <v>143</v>
      </c>
      <c r="I64" s="4"/>
      <c r="J64" s="4"/>
      <c r="K64" s="4">
        <v>-206</v>
      </c>
      <c r="L64" s="4">
        <v>20</v>
      </c>
      <c r="M64" s="4">
        <v>3</v>
      </c>
      <c r="N64" s="4" t="s">
        <v>3</v>
      </c>
      <c r="O64" s="4">
        <v>2</v>
      </c>
      <c r="P64" s="4"/>
      <c r="Q64" s="4"/>
      <c r="R64" s="4"/>
      <c r="S64" s="4"/>
      <c r="T64" s="4"/>
      <c r="U64" s="4"/>
      <c r="V64" s="4"/>
      <c r="W64" s="4">
        <v>0</v>
      </c>
      <c r="X64" s="4">
        <v>1</v>
      </c>
      <c r="Y64" s="4">
        <v>0</v>
      </c>
      <c r="Z64" s="4"/>
      <c r="AA64" s="4"/>
      <c r="AB64" s="4"/>
    </row>
    <row r="65" spans="1:245" x14ac:dyDescent="0.2">
      <c r="A65" s="4">
        <v>50</v>
      </c>
      <c r="B65" s="4">
        <v>0</v>
      </c>
      <c r="C65" s="4">
        <v>0</v>
      </c>
      <c r="D65" s="4">
        <v>1</v>
      </c>
      <c r="E65" s="4">
        <v>207</v>
      </c>
      <c r="F65" s="4">
        <f>Source!U43</f>
        <v>37.463331950000004</v>
      </c>
      <c r="G65" s="4" t="s">
        <v>144</v>
      </c>
      <c r="H65" s="4" t="s">
        <v>145</v>
      </c>
      <c r="I65" s="4"/>
      <c r="J65" s="4"/>
      <c r="K65" s="4">
        <v>-207</v>
      </c>
      <c r="L65" s="4">
        <v>21</v>
      </c>
      <c r="M65" s="4">
        <v>3</v>
      </c>
      <c r="N65" s="4" t="s">
        <v>3</v>
      </c>
      <c r="O65" s="4">
        <v>-1</v>
      </c>
      <c r="P65" s="4"/>
      <c r="Q65" s="4"/>
      <c r="R65" s="4"/>
      <c r="S65" s="4"/>
      <c r="T65" s="4"/>
      <c r="U65" s="4"/>
      <c r="V65" s="4"/>
      <c r="W65" s="4">
        <v>37.463331950000004</v>
      </c>
      <c r="X65" s="4">
        <v>1</v>
      </c>
      <c r="Y65" s="4">
        <v>37.463331950000004</v>
      </c>
      <c r="Z65" s="4"/>
      <c r="AA65" s="4"/>
      <c r="AB65" s="4"/>
    </row>
    <row r="66" spans="1:245" x14ac:dyDescent="0.2">
      <c r="A66" s="4">
        <v>50</v>
      </c>
      <c r="B66" s="4">
        <v>0</v>
      </c>
      <c r="C66" s="4">
        <v>0</v>
      </c>
      <c r="D66" s="4">
        <v>1</v>
      </c>
      <c r="E66" s="4">
        <v>208</v>
      </c>
      <c r="F66" s="4">
        <f>Source!V43</f>
        <v>0</v>
      </c>
      <c r="G66" s="4" t="s">
        <v>146</v>
      </c>
      <c r="H66" s="4" t="s">
        <v>147</v>
      </c>
      <c r="I66" s="4"/>
      <c r="J66" s="4"/>
      <c r="K66" s="4">
        <v>-208</v>
      </c>
      <c r="L66" s="4">
        <v>22</v>
      </c>
      <c r="M66" s="4">
        <v>3</v>
      </c>
      <c r="N66" s="4" t="s">
        <v>3</v>
      </c>
      <c r="O66" s="4">
        <v>-1</v>
      </c>
      <c r="P66" s="4"/>
      <c r="Q66" s="4"/>
      <c r="R66" s="4"/>
      <c r="S66" s="4"/>
      <c r="T66" s="4"/>
      <c r="U66" s="4"/>
      <c r="V66" s="4"/>
      <c r="W66" s="4">
        <v>0</v>
      </c>
      <c r="X66" s="4">
        <v>1</v>
      </c>
      <c r="Y66" s="4">
        <v>0</v>
      </c>
      <c r="Z66" s="4"/>
      <c r="AA66" s="4"/>
      <c r="AB66" s="4"/>
    </row>
    <row r="67" spans="1:245" x14ac:dyDescent="0.2">
      <c r="A67" s="4">
        <v>50</v>
      </c>
      <c r="B67" s="4">
        <v>0</v>
      </c>
      <c r="C67" s="4">
        <v>0</v>
      </c>
      <c r="D67" s="4">
        <v>1</v>
      </c>
      <c r="E67" s="4">
        <v>209</v>
      </c>
      <c r="F67" s="4">
        <f>ROUND(Source!W43,O67)</f>
        <v>0</v>
      </c>
      <c r="G67" s="4" t="s">
        <v>148</v>
      </c>
      <c r="H67" s="4" t="s">
        <v>149</v>
      </c>
      <c r="I67" s="4"/>
      <c r="J67" s="4"/>
      <c r="K67" s="4">
        <v>-209</v>
      </c>
      <c r="L67" s="4">
        <v>23</v>
      </c>
      <c r="M67" s="4">
        <v>3</v>
      </c>
      <c r="N67" s="4" t="s">
        <v>3</v>
      </c>
      <c r="O67" s="4">
        <v>2</v>
      </c>
      <c r="P67" s="4"/>
      <c r="Q67" s="4"/>
      <c r="R67" s="4"/>
      <c r="S67" s="4"/>
      <c r="T67" s="4"/>
      <c r="U67" s="4"/>
      <c r="V67" s="4"/>
      <c r="W67" s="4">
        <v>0</v>
      </c>
      <c r="X67" s="4">
        <v>1</v>
      </c>
      <c r="Y67" s="4">
        <v>0</v>
      </c>
      <c r="Z67" s="4"/>
      <c r="AA67" s="4"/>
      <c r="AB67" s="4"/>
    </row>
    <row r="68" spans="1:245" x14ac:dyDescent="0.2">
      <c r="A68" s="4">
        <v>50</v>
      </c>
      <c r="B68" s="4">
        <v>0</v>
      </c>
      <c r="C68" s="4">
        <v>0</v>
      </c>
      <c r="D68" s="4">
        <v>1</v>
      </c>
      <c r="E68" s="4">
        <v>233</v>
      </c>
      <c r="F68" s="4">
        <f>ROUND(Source!BD43,O68)</f>
        <v>0</v>
      </c>
      <c r="G68" s="4" t="s">
        <v>150</v>
      </c>
      <c r="H68" s="4" t="s">
        <v>151</v>
      </c>
      <c r="I68" s="4"/>
      <c r="J68" s="4"/>
      <c r="K68" s="4">
        <v>-233</v>
      </c>
      <c r="L68" s="4">
        <v>24</v>
      </c>
      <c r="M68" s="4">
        <v>3</v>
      </c>
      <c r="N68" s="4" t="s">
        <v>3</v>
      </c>
      <c r="O68" s="4">
        <v>2</v>
      </c>
      <c r="P68" s="4"/>
      <c r="Q68" s="4"/>
      <c r="R68" s="4"/>
      <c r="S68" s="4"/>
      <c r="T68" s="4"/>
      <c r="U68" s="4"/>
      <c r="V68" s="4"/>
      <c r="W68" s="4">
        <v>0</v>
      </c>
      <c r="X68" s="4">
        <v>1</v>
      </c>
      <c r="Y68" s="4">
        <v>0</v>
      </c>
      <c r="Z68" s="4"/>
      <c r="AA68" s="4"/>
      <c r="AB68" s="4"/>
    </row>
    <row r="69" spans="1:245" x14ac:dyDescent="0.2">
      <c r="A69" s="4">
        <v>50</v>
      </c>
      <c r="B69" s="4">
        <v>0</v>
      </c>
      <c r="C69" s="4">
        <v>0</v>
      </c>
      <c r="D69" s="4">
        <v>1</v>
      </c>
      <c r="E69" s="4">
        <v>210</v>
      </c>
      <c r="F69" s="4">
        <f>ROUND(Source!X43,O69)</f>
        <v>11269.4</v>
      </c>
      <c r="G69" s="4" t="s">
        <v>152</v>
      </c>
      <c r="H69" s="4" t="s">
        <v>153</v>
      </c>
      <c r="I69" s="4"/>
      <c r="J69" s="4"/>
      <c r="K69" s="4">
        <v>-210</v>
      </c>
      <c r="L69" s="4">
        <v>25</v>
      </c>
      <c r="M69" s="4">
        <v>3</v>
      </c>
      <c r="N69" s="4" t="s">
        <v>3</v>
      </c>
      <c r="O69" s="4">
        <v>2</v>
      </c>
      <c r="P69" s="4"/>
      <c r="Q69" s="4"/>
      <c r="R69" s="4"/>
      <c r="S69" s="4"/>
      <c r="T69" s="4"/>
      <c r="U69" s="4"/>
      <c r="V69" s="4"/>
      <c r="W69" s="4">
        <v>11269.4</v>
      </c>
      <c r="X69" s="4">
        <v>1</v>
      </c>
      <c r="Y69" s="4">
        <v>11269.4</v>
      </c>
      <c r="Z69" s="4"/>
      <c r="AA69" s="4"/>
      <c r="AB69" s="4"/>
    </row>
    <row r="70" spans="1:245" x14ac:dyDescent="0.2">
      <c r="A70" s="4">
        <v>50</v>
      </c>
      <c r="B70" s="4">
        <v>0</v>
      </c>
      <c r="C70" s="4">
        <v>0</v>
      </c>
      <c r="D70" s="4">
        <v>1</v>
      </c>
      <c r="E70" s="4">
        <v>211</v>
      </c>
      <c r="F70" s="4">
        <f>ROUND(Source!Y43,O70)</f>
        <v>5378.83</v>
      </c>
      <c r="G70" s="4" t="s">
        <v>154</v>
      </c>
      <c r="H70" s="4" t="s">
        <v>155</v>
      </c>
      <c r="I70" s="4"/>
      <c r="J70" s="4"/>
      <c r="K70" s="4">
        <v>-211</v>
      </c>
      <c r="L70" s="4">
        <v>26</v>
      </c>
      <c r="M70" s="4">
        <v>3</v>
      </c>
      <c r="N70" s="4" t="s">
        <v>3</v>
      </c>
      <c r="O70" s="4">
        <v>2</v>
      </c>
      <c r="P70" s="4"/>
      <c r="Q70" s="4"/>
      <c r="R70" s="4"/>
      <c r="S70" s="4"/>
      <c r="T70" s="4"/>
      <c r="U70" s="4"/>
      <c r="V70" s="4"/>
      <c r="W70" s="4">
        <v>5378.83</v>
      </c>
      <c r="X70" s="4">
        <v>1</v>
      </c>
      <c r="Y70" s="4">
        <v>5378.83</v>
      </c>
      <c r="Z70" s="4"/>
      <c r="AA70" s="4"/>
      <c r="AB70" s="4"/>
    </row>
    <row r="71" spans="1:245" x14ac:dyDescent="0.2">
      <c r="A71" s="4">
        <v>50</v>
      </c>
      <c r="B71" s="4">
        <v>0</v>
      </c>
      <c r="C71" s="4">
        <v>0</v>
      </c>
      <c r="D71" s="4">
        <v>1</v>
      </c>
      <c r="E71" s="4">
        <v>224</v>
      </c>
      <c r="F71" s="4">
        <f>ROUND(Source!AR43,O71)</f>
        <v>48452.67</v>
      </c>
      <c r="G71" s="4" t="s">
        <v>156</v>
      </c>
      <c r="H71" s="4" t="s">
        <v>157</v>
      </c>
      <c r="I71" s="4"/>
      <c r="J71" s="4"/>
      <c r="K71" s="4">
        <v>-224</v>
      </c>
      <c r="L71" s="4">
        <v>27</v>
      </c>
      <c r="M71" s="4">
        <v>3</v>
      </c>
      <c r="N71" s="4" t="s">
        <v>3</v>
      </c>
      <c r="O71" s="4">
        <v>2</v>
      </c>
      <c r="P71" s="4"/>
      <c r="Q71" s="4"/>
      <c r="R71" s="4"/>
      <c r="S71" s="4"/>
      <c r="T71" s="4"/>
      <c r="U71" s="4"/>
      <c r="V71" s="4"/>
      <c r="W71" s="4">
        <v>48452.67</v>
      </c>
      <c r="X71" s="4">
        <v>1</v>
      </c>
      <c r="Y71" s="4">
        <v>48452.67</v>
      </c>
      <c r="Z71" s="4"/>
      <c r="AA71" s="4"/>
      <c r="AB71" s="4"/>
    </row>
    <row r="73" spans="1:245" x14ac:dyDescent="0.2">
      <c r="A73" s="1">
        <v>4</v>
      </c>
      <c r="B73" s="1">
        <v>0</v>
      </c>
      <c r="C73" s="1"/>
      <c r="D73" s="1">
        <f>ROW(A95)</f>
        <v>95</v>
      </c>
      <c r="E73" s="1"/>
      <c r="F73" s="1" t="s">
        <v>18</v>
      </c>
      <c r="G73" s="1" t="s">
        <v>158</v>
      </c>
      <c r="H73" s="1" t="s">
        <v>3</v>
      </c>
      <c r="I73" s="1">
        <v>0</v>
      </c>
      <c r="J73" s="1"/>
      <c r="K73" s="1">
        <v>0</v>
      </c>
      <c r="L73" s="1"/>
      <c r="M73" s="1" t="s">
        <v>3</v>
      </c>
      <c r="N73" s="1"/>
      <c r="O73" s="1"/>
      <c r="P73" s="1"/>
      <c r="Q73" s="1"/>
      <c r="R73" s="1"/>
      <c r="S73" s="1">
        <v>0</v>
      </c>
      <c r="T73" s="1"/>
      <c r="U73" s="1" t="s">
        <v>3</v>
      </c>
      <c r="V73" s="1">
        <v>0</v>
      </c>
      <c r="W73" s="1"/>
      <c r="X73" s="1"/>
      <c r="Y73" s="1"/>
      <c r="Z73" s="1"/>
      <c r="AA73" s="1"/>
      <c r="AB73" s="1" t="s">
        <v>3</v>
      </c>
      <c r="AC73" s="1" t="s">
        <v>3</v>
      </c>
      <c r="AD73" s="1" t="s">
        <v>3</v>
      </c>
      <c r="AE73" s="1" t="s">
        <v>3</v>
      </c>
      <c r="AF73" s="1" t="s">
        <v>3</v>
      </c>
      <c r="AG73" s="1" t="s">
        <v>3</v>
      </c>
      <c r="AH73" s="1"/>
      <c r="AI73" s="1"/>
      <c r="AJ73" s="1"/>
      <c r="AK73" s="1"/>
      <c r="AL73" s="1"/>
      <c r="AM73" s="1"/>
      <c r="AN73" s="1"/>
      <c r="AO73" s="1"/>
      <c r="AP73" s="1" t="s">
        <v>3</v>
      </c>
      <c r="AQ73" s="1" t="s">
        <v>3</v>
      </c>
      <c r="AR73" s="1" t="s">
        <v>3</v>
      </c>
      <c r="AS73" s="1"/>
      <c r="AT73" s="1"/>
      <c r="AU73" s="1"/>
      <c r="AV73" s="1"/>
      <c r="AW73" s="1"/>
      <c r="AX73" s="1"/>
      <c r="AY73" s="1"/>
      <c r="AZ73" s="1" t="s">
        <v>3</v>
      </c>
      <c r="BA73" s="1"/>
      <c r="BB73" s="1" t="s">
        <v>3</v>
      </c>
      <c r="BC73" s="1" t="s">
        <v>3</v>
      </c>
      <c r="BD73" s="1" t="s">
        <v>3</v>
      </c>
      <c r="BE73" s="1" t="s">
        <v>3</v>
      </c>
      <c r="BF73" s="1" t="s">
        <v>3</v>
      </c>
      <c r="BG73" s="1" t="s">
        <v>3</v>
      </c>
      <c r="BH73" s="1" t="s">
        <v>3</v>
      </c>
      <c r="BI73" s="1" t="s">
        <v>3</v>
      </c>
      <c r="BJ73" s="1" t="s">
        <v>3</v>
      </c>
      <c r="BK73" s="1" t="s">
        <v>3</v>
      </c>
      <c r="BL73" s="1" t="s">
        <v>3</v>
      </c>
      <c r="BM73" s="1" t="s">
        <v>3</v>
      </c>
      <c r="BN73" s="1" t="s">
        <v>3</v>
      </c>
      <c r="BO73" s="1" t="s">
        <v>3</v>
      </c>
      <c r="BP73" s="1" t="s">
        <v>3</v>
      </c>
      <c r="BQ73" s="1"/>
      <c r="BR73" s="1"/>
      <c r="BS73" s="1"/>
      <c r="BT73" s="1"/>
      <c r="BU73" s="1"/>
      <c r="BV73" s="1"/>
      <c r="BW73" s="1"/>
      <c r="BX73" s="1">
        <v>0</v>
      </c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>
        <v>0</v>
      </c>
    </row>
    <row r="75" spans="1:245" x14ac:dyDescent="0.2">
      <c r="A75" s="2">
        <v>52</v>
      </c>
      <c r="B75" s="2">
        <f t="shared" ref="B75:G75" si="63">B95</f>
        <v>0</v>
      </c>
      <c r="C75" s="2">
        <f t="shared" si="63"/>
        <v>4</v>
      </c>
      <c r="D75" s="2">
        <f t="shared" si="63"/>
        <v>73</v>
      </c>
      <c r="E75" s="2">
        <f t="shared" si="63"/>
        <v>0</v>
      </c>
      <c r="F75" s="2" t="str">
        <f t="shared" si="63"/>
        <v>Новый раздел</v>
      </c>
      <c r="G75" s="2" t="str">
        <f t="shared" si="63"/>
        <v>Монтажные работы</v>
      </c>
      <c r="H75" s="2"/>
      <c r="I75" s="2"/>
      <c r="J75" s="2"/>
      <c r="K75" s="2"/>
      <c r="L75" s="2"/>
      <c r="M75" s="2"/>
      <c r="N75" s="2"/>
      <c r="O75" s="2">
        <f t="shared" ref="O75:AT75" si="64">O95</f>
        <v>140302.29999999999</v>
      </c>
      <c r="P75" s="2">
        <f t="shared" si="64"/>
        <v>7754.27</v>
      </c>
      <c r="Q75" s="2">
        <f t="shared" si="64"/>
        <v>72386.63</v>
      </c>
      <c r="R75" s="2">
        <f t="shared" si="64"/>
        <v>34674.370000000003</v>
      </c>
      <c r="S75" s="2">
        <f t="shared" si="64"/>
        <v>60161.4</v>
      </c>
      <c r="T75" s="2">
        <f t="shared" si="64"/>
        <v>0</v>
      </c>
      <c r="U75" s="2">
        <f t="shared" si="64"/>
        <v>173.50783124</v>
      </c>
      <c r="V75" s="2">
        <f t="shared" si="64"/>
        <v>0</v>
      </c>
      <c r="W75" s="2">
        <f t="shared" si="64"/>
        <v>0</v>
      </c>
      <c r="X75" s="2">
        <f t="shared" si="64"/>
        <v>52562.12</v>
      </c>
      <c r="Y75" s="2">
        <f t="shared" si="64"/>
        <v>25074.3</v>
      </c>
      <c r="Z75" s="2">
        <f t="shared" si="64"/>
        <v>0</v>
      </c>
      <c r="AA75" s="2">
        <f t="shared" si="64"/>
        <v>0</v>
      </c>
      <c r="AB75" s="2">
        <f t="shared" si="64"/>
        <v>140302.29999999999</v>
      </c>
      <c r="AC75" s="2">
        <f t="shared" si="64"/>
        <v>7754.27</v>
      </c>
      <c r="AD75" s="2">
        <f t="shared" si="64"/>
        <v>72386.63</v>
      </c>
      <c r="AE75" s="2">
        <f t="shared" si="64"/>
        <v>34674.370000000003</v>
      </c>
      <c r="AF75" s="2">
        <f t="shared" si="64"/>
        <v>60161.4</v>
      </c>
      <c r="AG75" s="2">
        <f t="shared" si="64"/>
        <v>0</v>
      </c>
      <c r="AH75" s="2">
        <f t="shared" si="64"/>
        <v>173.50783124</v>
      </c>
      <c r="AI75" s="2">
        <f t="shared" si="64"/>
        <v>0</v>
      </c>
      <c r="AJ75" s="2">
        <f t="shared" si="64"/>
        <v>0</v>
      </c>
      <c r="AK75" s="2">
        <f t="shared" si="64"/>
        <v>52562.12</v>
      </c>
      <c r="AL75" s="2">
        <f t="shared" si="64"/>
        <v>25074.3</v>
      </c>
      <c r="AM75" s="2">
        <f t="shared" si="64"/>
        <v>0</v>
      </c>
      <c r="AN75" s="2">
        <f t="shared" si="64"/>
        <v>0</v>
      </c>
      <c r="AO75" s="2">
        <f t="shared" si="64"/>
        <v>0</v>
      </c>
      <c r="AP75" s="2">
        <f t="shared" si="64"/>
        <v>0</v>
      </c>
      <c r="AQ75" s="2">
        <f t="shared" si="64"/>
        <v>0</v>
      </c>
      <c r="AR75" s="2">
        <f t="shared" si="64"/>
        <v>273417.71999999997</v>
      </c>
      <c r="AS75" s="2">
        <f t="shared" si="64"/>
        <v>60809.5</v>
      </c>
      <c r="AT75" s="2">
        <f t="shared" si="64"/>
        <v>212608.22</v>
      </c>
      <c r="AU75" s="2">
        <f t="shared" ref="AU75:BZ75" si="65">AU95</f>
        <v>0</v>
      </c>
      <c r="AV75" s="2">
        <f t="shared" si="65"/>
        <v>7754.27</v>
      </c>
      <c r="AW75" s="2">
        <f t="shared" si="65"/>
        <v>7754.27</v>
      </c>
      <c r="AX75" s="2">
        <f t="shared" si="65"/>
        <v>0</v>
      </c>
      <c r="AY75" s="2">
        <f t="shared" si="65"/>
        <v>7754.27</v>
      </c>
      <c r="AZ75" s="2">
        <f t="shared" si="65"/>
        <v>0</v>
      </c>
      <c r="BA75" s="2">
        <f t="shared" si="65"/>
        <v>0</v>
      </c>
      <c r="BB75" s="2">
        <f t="shared" si="65"/>
        <v>0</v>
      </c>
      <c r="BC75" s="2">
        <f t="shared" si="65"/>
        <v>0</v>
      </c>
      <c r="BD75" s="2">
        <f t="shared" si="65"/>
        <v>0</v>
      </c>
      <c r="BE75" s="2">
        <f t="shared" si="65"/>
        <v>0</v>
      </c>
      <c r="BF75" s="2">
        <f t="shared" si="65"/>
        <v>0</v>
      </c>
      <c r="BG75" s="2">
        <f t="shared" si="65"/>
        <v>0</v>
      </c>
      <c r="BH75" s="2">
        <f t="shared" si="65"/>
        <v>0</v>
      </c>
      <c r="BI75" s="2">
        <f t="shared" si="65"/>
        <v>0</v>
      </c>
      <c r="BJ75" s="2">
        <f t="shared" si="65"/>
        <v>0</v>
      </c>
      <c r="BK75" s="2">
        <f t="shared" si="65"/>
        <v>0</v>
      </c>
      <c r="BL75" s="2">
        <f t="shared" si="65"/>
        <v>0</v>
      </c>
      <c r="BM75" s="2">
        <f t="shared" si="65"/>
        <v>0</v>
      </c>
      <c r="BN75" s="2">
        <f t="shared" si="65"/>
        <v>0</v>
      </c>
      <c r="BO75" s="2">
        <f t="shared" si="65"/>
        <v>0</v>
      </c>
      <c r="BP75" s="2">
        <f t="shared" si="65"/>
        <v>0</v>
      </c>
      <c r="BQ75" s="2">
        <f t="shared" si="65"/>
        <v>0</v>
      </c>
      <c r="BR75" s="2">
        <f t="shared" si="65"/>
        <v>0</v>
      </c>
      <c r="BS75" s="2">
        <f t="shared" si="65"/>
        <v>0</v>
      </c>
      <c r="BT75" s="2">
        <f t="shared" si="65"/>
        <v>0</v>
      </c>
      <c r="BU75" s="2">
        <f t="shared" si="65"/>
        <v>0</v>
      </c>
      <c r="BV75" s="2">
        <f t="shared" si="65"/>
        <v>0</v>
      </c>
      <c r="BW75" s="2">
        <f t="shared" si="65"/>
        <v>0</v>
      </c>
      <c r="BX75" s="2">
        <f t="shared" si="65"/>
        <v>0</v>
      </c>
      <c r="BY75" s="2">
        <f t="shared" si="65"/>
        <v>0</v>
      </c>
      <c r="BZ75" s="2">
        <f t="shared" si="65"/>
        <v>0</v>
      </c>
      <c r="CA75" s="2">
        <f t="shared" ref="CA75:DF75" si="66">CA95</f>
        <v>273417.71999999997</v>
      </c>
      <c r="CB75" s="2">
        <f t="shared" si="66"/>
        <v>60809.5</v>
      </c>
      <c r="CC75" s="2">
        <f t="shared" si="66"/>
        <v>212608.22</v>
      </c>
      <c r="CD75" s="2">
        <f t="shared" si="66"/>
        <v>0</v>
      </c>
      <c r="CE75" s="2">
        <f t="shared" si="66"/>
        <v>7754.27</v>
      </c>
      <c r="CF75" s="2">
        <f t="shared" si="66"/>
        <v>7754.27</v>
      </c>
      <c r="CG75" s="2">
        <f t="shared" si="66"/>
        <v>0</v>
      </c>
      <c r="CH75" s="2">
        <f t="shared" si="66"/>
        <v>7754.27</v>
      </c>
      <c r="CI75" s="2">
        <f t="shared" si="66"/>
        <v>0</v>
      </c>
      <c r="CJ75" s="2">
        <f t="shared" si="66"/>
        <v>0</v>
      </c>
      <c r="CK75" s="2">
        <f t="shared" si="66"/>
        <v>0</v>
      </c>
      <c r="CL75" s="2">
        <f t="shared" si="66"/>
        <v>0</v>
      </c>
      <c r="CM75" s="2">
        <f t="shared" si="66"/>
        <v>0</v>
      </c>
      <c r="CN75" s="2">
        <f t="shared" si="66"/>
        <v>0</v>
      </c>
      <c r="CO75" s="2">
        <f t="shared" si="66"/>
        <v>0</v>
      </c>
      <c r="CP75" s="2">
        <f t="shared" si="66"/>
        <v>0</v>
      </c>
      <c r="CQ75" s="2">
        <f t="shared" si="66"/>
        <v>0</v>
      </c>
      <c r="CR75" s="2">
        <f t="shared" si="66"/>
        <v>0</v>
      </c>
      <c r="CS75" s="2">
        <f t="shared" si="66"/>
        <v>0</v>
      </c>
      <c r="CT75" s="2">
        <f t="shared" si="66"/>
        <v>0</v>
      </c>
      <c r="CU75" s="2">
        <f t="shared" si="66"/>
        <v>0</v>
      </c>
      <c r="CV75" s="2">
        <f t="shared" si="66"/>
        <v>0</v>
      </c>
      <c r="CW75" s="2">
        <f t="shared" si="66"/>
        <v>0</v>
      </c>
      <c r="CX75" s="2">
        <f t="shared" si="66"/>
        <v>0</v>
      </c>
      <c r="CY75" s="2">
        <f t="shared" si="66"/>
        <v>0</v>
      </c>
      <c r="CZ75" s="2">
        <f t="shared" si="66"/>
        <v>0</v>
      </c>
      <c r="DA75" s="2">
        <f t="shared" si="66"/>
        <v>0</v>
      </c>
      <c r="DB75" s="2">
        <f t="shared" si="66"/>
        <v>0</v>
      </c>
      <c r="DC75" s="2">
        <f t="shared" si="66"/>
        <v>0</v>
      </c>
      <c r="DD75" s="2">
        <f t="shared" si="66"/>
        <v>0</v>
      </c>
      <c r="DE75" s="2">
        <f t="shared" si="66"/>
        <v>0</v>
      </c>
      <c r="DF75" s="2">
        <f t="shared" si="66"/>
        <v>0</v>
      </c>
      <c r="DG75" s="3">
        <f t="shared" ref="DG75:EL75" si="67">DG95</f>
        <v>0</v>
      </c>
      <c r="DH75" s="3">
        <f t="shared" si="67"/>
        <v>0</v>
      </c>
      <c r="DI75" s="3">
        <f t="shared" si="67"/>
        <v>0</v>
      </c>
      <c r="DJ75" s="3">
        <f t="shared" si="67"/>
        <v>0</v>
      </c>
      <c r="DK75" s="3">
        <f t="shared" si="67"/>
        <v>0</v>
      </c>
      <c r="DL75" s="3">
        <f t="shared" si="67"/>
        <v>0</v>
      </c>
      <c r="DM75" s="3">
        <f t="shared" si="67"/>
        <v>0</v>
      </c>
      <c r="DN75" s="3">
        <f t="shared" si="67"/>
        <v>0</v>
      </c>
      <c r="DO75" s="3">
        <f t="shared" si="67"/>
        <v>0</v>
      </c>
      <c r="DP75" s="3">
        <f t="shared" si="67"/>
        <v>0</v>
      </c>
      <c r="DQ75" s="3">
        <f t="shared" si="67"/>
        <v>0</v>
      </c>
      <c r="DR75" s="3">
        <f t="shared" si="67"/>
        <v>0</v>
      </c>
      <c r="DS75" s="3">
        <f t="shared" si="67"/>
        <v>0</v>
      </c>
      <c r="DT75" s="3">
        <f t="shared" si="67"/>
        <v>0</v>
      </c>
      <c r="DU75" s="3">
        <f t="shared" si="67"/>
        <v>0</v>
      </c>
      <c r="DV75" s="3">
        <f t="shared" si="67"/>
        <v>0</v>
      </c>
      <c r="DW75" s="3">
        <f t="shared" si="67"/>
        <v>0</v>
      </c>
      <c r="DX75" s="3">
        <f t="shared" si="67"/>
        <v>0</v>
      </c>
      <c r="DY75" s="3">
        <f t="shared" si="67"/>
        <v>0</v>
      </c>
      <c r="DZ75" s="3">
        <f t="shared" si="67"/>
        <v>0</v>
      </c>
      <c r="EA75" s="3">
        <f t="shared" si="67"/>
        <v>0</v>
      </c>
      <c r="EB75" s="3">
        <f t="shared" si="67"/>
        <v>0</v>
      </c>
      <c r="EC75" s="3">
        <f t="shared" si="67"/>
        <v>0</v>
      </c>
      <c r="ED75" s="3">
        <f t="shared" si="67"/>
        <v>0</v>
      </c>
      <c r="EE75" s="3">
        <f t="shared" si="67"/>
        <v>0</v>
      </c>
      <c r="EF75" s="3">
        <f t="shared" si="67"/>
        <v>0</v>
      </c>
      <c r="EG75" s="3">
        <f t="shared" si="67"/>
        <v>0</v>
      </c>
      <c r="EH75" s="3">
        <f t="shared" si="67"/>
        <v>0</v>
      </c>
      <c r="EI75" s="3">
        <f t="shared" si="67"/>
        <v>0</v>
      </c>
      <c r="EJ75" s="3">
        <f t="shared" si="67"/>
        <v>0</v>
      </c>
      <c r="EK75" s="3">
        <f t="shared" si="67"/>
        <v>0</v>
      </c>
      <c r="EL75" s="3">
        <f t="shared" si="67"/>
        <v>0</v>
      </c>
      <c r="EM75" s="3">
        <f t="shared" ref="EM75:FR75" si="68">EM95</f>
        <v>0</v>
      </c>
      <c r="EN75" s="3">
        <f t="shared" si="68"/>
        <v>0</v>
      </c>
      <c r="EO75" s="3">
        <f t="shared" si="68"/>
        <v>0</v>
      </c>
      <c r="EP75" s="3">
        <f t="shared" si="68"/>
        <v>0</v>
      </c>
      <c r="EQ75" s="3">
        <f t="shared" si="68"/>
        <v>0</v>
      </c>
      <c r="ER75" s="3">
        <f t="shared" si="68"/>
        <v>0</v>
      </c>
      <c r="ES75" s="3">
        <f t="shared" si="68"/>
        <v>0</v>
      </c>
      <c r="ET75" s="3">
        <f t="shared" si="68"/>
        <v>0</v>
      </c>
      <c r="EU75" s="3">
        <f t="shared" si="68"/>
        <v>0</v>
      </c>
      <c r="EV75" s="3">
        <f t="shared" si="68"/>
        <v>0</v>
      </c>
      <c r="EW75" s="3">
        <f t="shared" si="68"/>
        <v>0</v>
      </c>
      <c r="EX75" s="3">
        <f t="shared" si="68"/>
        <v>0</v>
      </c>
      <c r="EY75" s="3">
        <f t="shared" si="68"/>
        <v>0</v>
      </c>
      <c r="EZ75" s="3">
        <f t="shared" si="68"/>
        <v>0</v>
      </c>
      <c r="FA75" s="3">
        <f t="shared" si="68"/>
        <v>0</v>
      </c>
      <c r="FB75" s="3">
        <f t="shared" si="68"/>
        <v>0</v>
      </c>
      <c r="FC75" s="3">
        <f t="shared" si="68"/>
        <v>0</v>
      </c>
      <c r="FD75" s="3">
        <f t="shared" si="68"/>
        <v>0</v>
      </c>
      <c r="FE75" s="3">
        <f t="shared" si="68"/>
        <v>0</v>
      </c>
      <c r="FF75" s="3">
        <f t="shared" si="68"/>
        <v>0</v>
      </c>
      <c r="FG75" s="3">
        <f t="shared" si="68"/>
        <v>0</v>
      </c>
      <c r="FH75" s="3">
        <f t="shared" si="68"/>
        <v>0</v>
      </c>
      <c r="FI75" s="3">
        <f t="shared" si="68"/>
        <v>0</v>
      </c>
      <c r="FJ75" s="3">
        <f t="shared" si="68"/>
        <v>0</v>
      </c>
      <c r="FK75" s="3">
        <f t="shared" si="68"/>
        <v>0</v>
      </c>
      <c r="FL75" s="3">
        <f t="shared" si="68"/>
        <v>0</v>
      </c>
      <c r="FM75" s="3">
        <f t="shared" si="68"/>
        <v>0</v>
      </c>
      <c r="FN75" s="3">
        <f t="shared" si="68"/>
        <v>0</v>
      </c>
      <c r="FO75" s="3">
        <f t="shared" si="68"/>
        <v>0</v>
      </c>
      <c r="FP75" s="3">
        <f t="shared" si="68"/>
        <v>0</v>
      </c>
      <c r="FQ75" s="3">
        <f t="shared" si="68"/>
        <v>0</v>
      </c>
      <c r="FR75" s="3">
        <f t="shared" si="68"/>
        <v>0</v>
      </c>
      <c r="FS75" s="3">
        <f t="shared" ref="FS75:GX75" si="69">FS95</f>
        <v>0</v>
      </c>
      <c r="FT75" s="3">
        <f t="shared" si="69"/>
        <v>0</v>
      </c>
      <c r="FU75" s="3">
        <f t="shared" si="69"/>
        <v>0</v>
      </c>
      <c r="FV75" s="3">
        <f t="shared" si="69"/>
        <v>0</v>
      </c>
      <c r="FW75" s="3">
        <f t="shared" si="69"/>
        <v>0</v>
      </c>
      <c r="FX75" s="3">
        <f t="shared" si="69"/>
        <v>0</v>
      </c>
      <c r="FY75" s="3">
        <f t="shared" si="69"/>
        <v>0</v>
      </c>
      <c r="FZ75" s="3">
        <f t="shared" si="69"/>
        <v>0</v>
      </c>
      <c r="GA75" s="3">
        <f t="shared" si="69"/>
        <v>0</v>
      </c>
      <c r="GB75" s="3">
        <f t="shared" si="69"/>
        <v>0</v>
      </c>
      <c r="GC75" s="3">
        <f t="shared" si="69"/>
        <v>0</v>
      </c>
      <c r="GD75" s="3">
        <f t="shared" si="69"/>
        <v>0</v>
      </c>
      <c r="GE75" s="3">
        <f t="shared" si="69"/>
        <v>0</v>
      </c>
      <c r="GF75" s="3">
        <f t="shared" si="69"/>
        <v>0</v>
      </c>
      <c r="GG75" s="3">
        <f t="shared" si="69"/>
        <v>0</v>
      </c>
      <c r="GH75" s="3">
        <f t="shared" si="69"/>
        <v>0</v>
      </c>
      <c r="GI75" s="3">
        <f t="shared" si="69"/>
        <v>0</v>
      </c>
      <c r="GJ75" s="3">
        <f t="shared" si="69"/>
        <v>0</v>
      </c>
      <c r="GK75" s="3">
        <f t="shared" si="69"/>
        <v>0</v>
      </c>
      <c r="GL75" s="3">
        <f t="shared" si="69"/>
        <v>0</v>
      </c>
      <c r="GM75" s="3">
        <f t="shared" si="69"/>
        <v>0</v>
      </c>
      <c r="GN75" s="3">
        <f t="shared" si="69"/>
        <v>0</v>
      </c>
      <c r="GO75" s="3">
        <f t="shared" si="69"/>
        <v>0</v>
      </c>
      <c r="GP75" s="3">
        <f t="shared" si="69"/>
        <v>0</v>
      </c>
      <c r="GQ75" s="3">
        <f t="shared" si="69"/>
        <v>0</v>
      </c>
      <c r="GR75" s="3">
        <f t="shared" si="69"/>
        <v>0</v>
      </c>
      <c r="GS75" s="3">
        <f t="shared" si="69"/>
        <v>0</v>
      </c>
      <c r="GT75" s="3">
        <f t="shared" si="69"/>
        <v>0</v>
      </c>
      <c r="GU75" s="3">
        <f t="shared" si="69"/>
        <v>0</v>
      </c>
      <c r="GV75" s="3">
        <f t="shared" si="69"/>
        <v>0</v>
      </c>
      <c r="GW75" s="3">
        <f t="shared" si="69"/>
        <v>0</v>
      </c>
      <c r="GX75" s="3">
        <f t="shared" si="69"/>
        <v>0</v>
      </c>
    </row>
    <row r="77" spans="1:245" x14ac:dyDescent="0.2">
      <c r="A77">
        <v>17</v>
      </c>
      <c r="B77">
        <v>0</v>
      </c>
      <c r="E77" t="s">
        <v>159</v>
      </c>
      <c r="F77" t="s">
        <v>160</v>
      </c>
      <c r="G77" t="s">
        <v>161</v>
      </c>
      <c r="H77" t="s">
        <v>162</v>
      </c>
      <c r="I77">
        <v>8</v>
      </c>
      <c r="J77">
        <v>0</v>
      </c>
      <c r="K77">
        <v>8</v>
      </c>
      <c r="O77">
        <f t="shared" ref="O77:O93" si="70">ROUND(CP77,2)</f>
        <v>356.52</v>
      </c>
      <c r="P77">
        <f t="shared" ref="P77:P93" si="71">ROUND((ROUND((AC77*AW77*I77),2)*BC77),2)</f>
        <v>0</v>
      </c>
      <c r="Q77">
        <f t="shared" ref="Q77:Q93" si="72">(ROUND((ROUND(((ET77)*AV77*I77),2)*BB77),2)+ROUND((ROUND(((AE77-(EU77))*AV77*I77),2)*BS77),2))</f>
        <v>356.52</v>
      </c>
      <c r="R77">
        <f t="shared" ref="R77:R93" si="73">ROUND((ROUND((AE77*AV77*I77),2)*BS77),2)</f>
        <v>9.17</v>
      </c>
      <c r="S77">
        <f t="shared" ref="S77:S93" si="74">ROUND((ROUND((AF77*AV77*I77),2)*BA77),2)</f>
        <v>0</v>
      </c>
      <c r="T77">
        <f t="shared" ref="T77:T93" si="75">ROUND(CU77*I77,2)</f>
        <v>0</v>
      </c>
      <c r="U77">
        <f t="shared" ref="U77:U93" si="76">CV77*I77</f>
        <v>0</v>
      </c>
      <c r="V77">
        <f t="shared" ref="V77:V93" si="77">CW77*I77</f>
        <v>0</v>
      </c>
      <c r="W77">
        <f t="shared" ref="W77:W93" si="78">ROUND(CX77*I77,2)</f>
        <v>0</v>
      </c>
      <c r="X77">
        <f t="shared" ref="X77:X93" si="79">ROUND(CY77,2)</f>
        <v>0</v>
      </c>
      <c r="Y77">
        <f t="shared" ref="Y77:Y93" si="80">ROUND(CZ77,2)</f>
        <v>0</v>
      </c>
      <c r="AA77">
        <v>54346617</v>
      </c>
      <c r="AB77">
        <f t="shared" ref="AB77:AB93" si="81">ROUND((AC77+AD77+AF77),6)</f>
        <v>7.27</v>
      </c>
      <c r="AC77">
        <f t="shared" ref="AC77:AC93" si="82">ROUND((ES77),6)</f>
        <v>0</v>
      </c>
      <c r="AD77">
        <f t="shared" ref="AD77:AD93" si="83">ROUND((((ET77)-(EU77))+AE77),6)</f>
        <v>7.27</v>
      </c>
      <c r="AE77">
        <f t="shared" ref="AE77:AE93" si="84">ROUND((EU77),6)</f>
        <v>0.04</v>
      </c>
      <c r="AF77">
        <f t="shared" ref="AF77:AF93" si="85">ROUND((EV77),6)</f>
        <v>0</v>
      </c>
      <c r="AG77">
        <f t="shared" ref="AG77:AG93" si="86">ROUND((AP77),6)</f>
        <v>0</v>
      </c>
      <c r="AH77">
        <f t="shared" ref="AH77:AH93" si="87">(EW77)</f>
        <v>0</v>
      </c>
      <c r="AI77">
        <f t="shared" ref="AI77:AI93" si="88">(EX77)</f>
        <v>0</v>
      </c>
      <c r="AJ77">
        <f t="shared" ref="AJ77:AJ93" si="89">(AS77)</f>
        <v>0</v>
      </c>
      <c r="AK77">
        <v>7.27</v>
      </c>
      <c r="AL77">
        <v>0</v>
      </c>
      <c r="AM77">
        <v>7.27</v>
      </c>
      <c r="AN77">
        <v>0.04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1</v>
      </c>
      <c r="AW77">
        <v>1</v>
      </c>
      <c r="AZ77">
        <v>1</v>
      </c>
      <c r="BA77">
        <v>1</v>
      </c>
      <c r="BB77">
        <v>6.13</v>
      </c>
      <c r="BC77">
        <v>1</v>
      </c>
      <c r="BD77" t="s">
        <v>3</v>
      </c>
      <c r="BE77" t="s">
        <v>3</v>
      </c>
      <c r="BF77" t="s">
        <v>3</v>
      </c>
      <c r="BG77" t="s">
        <v>3</v>
      </c>
      <c r="BH77">
        <v>2</v>
      </c>
      <c r="BI77">
        <v>1</v>
      </c>
      <c r="BJ77" t="s">
        <v>163</v>
      </c>
      <c r="BM77">
        <v>400001</v>
      </c>
      <c r="BN77">
        <v>0</v>
      </c>
      <c r="BO77" t="s">
        <v>160</v>
      </c>
      <c r="BP77">
        <v>1</v>
      </c>
      <c r="BQ77">
        <v>190</v>
      </c>
      <c r="BR77">
        <v>0</v>
      </c>
      <c r="BS77">
        <v>28.67</v>
      </c>
      <c r="BT77">
        <v>1</v>
      </c>
      <c r="BU77">
        <v>1</v>
      </c>
      <c r="BV77">
        <v>1</v>
      </c>
      <c r="BW77">
        <v>1</v>
      </c>
      <c r="BX77">
        <v>1</v>
      </c>
      <c r="BY77" t="s">
        <v>3</v>
      </c>
      <c r="BZ77">
        <v>0</v>
      </c>
      <c r="CA77">
        <v>0</v>
      </c>
      <c r="CB77" t="s">
        <v>3</v>
      </c>
      <c r="CE77">
        <v>30</v>
      </c>
      <c r="CF77">
        <v>0</v>
      </c>
      <c r="CG77">
        <v>0</v>
      </c>
      <c r="CM77">
        <v>0</v>
      </c>
      <c r="CN77" t="s">
        <v>3</v>
      </c>
      <c r="CO77">
        <v>0</v>
      </c>
      <c r="CP77">
        <f t="shared" ref="CP77:CP93" si="90">(P77+Q77+S77)</f>
        <v>356.52</v>
      </c>
      <c r="CQ77">
        <f t="shared" ref="CQ77:CQ93" si="91">ROUND((ROUND((AC77*AW77*1),2)*BC77),2)</f>
        <v>0</v>
      </c>
      <c r="CR77">
        <f t="shared" ref="CR77:CR93" si="92">(ROUND((ROUND(((ET77)*AV77*1),2)*BB77),2)+ROUND((ROUND(((AE77-(EU77))*AV77*1),2)*BS77),2))</f>
        <v>44.57</v>
      </c>
      <c r="CS77">
        <f t="shared" ref="CS77:CS93" si="93">ROUND((ROUND((AE77*AV77*1),2)*BS77),2)</f>
        <v>1.1499999999999999</v>
      </c>
      <c r="CT77">
        <f t="shared" ref="CT77:CT93" si="94">ROUND((ROUND((AF77*AV77*1),2)*BA77),2)</f>
        <v>0</v>
      </c>
      <c r="CU77">
        <f t="shared" ref="CU77:CU93" si="95">AG77</f>
        <v>0</v>
      </c>
      <c r="CV77">
        <f t="shared" ref="CV77:CV93" si="96">(AH77*AV77)</f>
        <v>0</v>
      </c>
      <c r="CW77">
        <f t="shared" ref="CW77:CW93" si="97">AI77</f>
        <v>0</v>
      </c>
      <c r="CX77">
        <f t="shared" ref="CX77:CX93" si="98">AJ77</f>
        <v>0</v>
      </c>
      <c r="CY77">
        <f t="shared" ref="CY77:CY93" si="99">S77*(BZ77/100)</f>
        <v>0</v>
      </c>
      <c r="CZ77">
        <f t="shared" ref="CZ77:CZ93" si="100">S77*(CA77/100)</f>
        <v>0</v>
      </c>
      <c r="DC77" t="s">
        <v>3</v>
      </c>
      <c r="DD77" t="s">
        <v>3</v>
      </c>
      <c r="DE77" t="s">
        <v>3</v>
      </c>
      <c r="DF77" t="s">
        <v>3</v>
      </c>
      <c r="DG77" t="s">
        <v>3</v>
      </c>
      <c r="DH77" t="s">
        <v>3</v>
      </c>
      <c r="DI77" t="s">
        <v>3</v>
      </c>
      <c r="DJ77" t="s">
        <v>3</v>
      </c>
      <c r="DK77" t="s">
        <v>3</v>
      </c>
      <c r="DL77" t="s">
        <v>3</v>
      </c>
      <c r="DM77" t="s">
        <v>3</v>
      </c>
      <c r="DN77">
        <v>0</v>
      </c>
      <c r="DO77">
        <v>0</v>
      </c>
      <c r="DP77">
        <v>1</v>
      </c>
      <c r="DQ77">
        <v>1</v>
      </c>
      <c r="DU77">
        <v>1011</v>
      </c>
      <c r="DV77" t="s">
        <v>162</v>
      </c>
      <c r="DW77" t="s">
        <v>162</v>
      </c>
      <c r="DX77">
        <v>1</v>
      </c>
      <c r="DZ77" t="s">
        <v>3</v>
      </c>
      <c r="EA77" t="s">
        <v>3</v>
      </c>
      <c r="EB77" t="s">
        <v>3</v>
      </c>
      <c r="EC77" t="s">
        <v>3</v>
      </c>
      <c r="EE77">
        <v>54009557</v>
      </c>
      <c r="EF77">
        <v>190</v>
      </c>
      <c r="EG77" t="s">
        <v>164</v>
      </c>
      <c r="EH77">
        <v>0</v>
      </c>
      <c r="EI77" t="s">
        <v>3</v>
      </c>
      <c r="EJ77">
        <v>1</v>
      </c>
      <c r="EK77">
        <v>400001</v>
      </c>
      <c r="EL77" t="s">
        <v>165</v>
      </c>
      <c r="EM77" t="s">
        <v>166</v>
      </c>
      <c r="EO77" t="s">
        <v>3</v>
      </c>
      <c r="EQ77">
        <v>0</v>
      </c>
      <c r="ER77">
        <v>7.27</v>
      </c>
      <c r="ES77">
        <v>0</v>
      </c>
      <c r="ET77">
        <v>7.27</v>
      </c>
      <c r="EU77">
        <v>0.04</v>
      </c>
      <c r="EV77">
        <v>0</v>
      </c>
      <c r="EW77">
        <v>0</v>
      </c>
      <c r="EX77">
        <v>0</v>
      </c>
      <c r="EY77">
        <v>0</v>
      </c>
      <c r="FQ77">
        <v>0</v>
      </c>
      <c r="FR77">
        <f t="shared" ref="FR77:FR93" si="101">ROUND(IF(AND(BH77=3,BI77=3),P77,0),2)</f>
        <v>0</v>
      </c>
      <c r="FS77">
        <v>0</v>
      </c>
      <c r="FX77">
        <v>0</v>
      </c>
      <c r="FY77">
        <v>0</v>
      </c>
      <c r="GA77" t="s">
        <v>3</v>
      </c>
      <c r="GD77">
        <v>0</v>
      </c>
      <c r="GF77">
        <v>-454555944</v>
      </c>
      <c r="GG77">
        <v>2</v>
      </c>
      <c r="GH77">
        <v>1</v>
      </c>
      <c r="GI77">
        <v>2</v>
      </c>
      <c r="GJ77">
        <v>0</v>
      </c>
      <c r="GK77">
        <f>ROUND(R77*(R12)/100,2)</f>
        <v>14.67</v>
      </c>
      <c r="GL77">
        <f t="shared" ref="GL77:GL93" si="102">ROUND(IF(AND(BH77=3,BI77=3,FS77&lt;&gt;0),P77,0),2)</f>
        <v>0</v>
      </c>
      <c r="GM77">
        <f t="shared" ref="GM77:GM93" si="103">ROUND(O77+X77+Y77+GK77,2)+GX77</f>
        <v>371.19</v>
      </c>
      <c r="GN77">
        <f t="shared" ref="GN77:GN93" si="104">IF(OR(BI77=0,BI77=1),ROUND(O77+X77+Y77+GK77,2),0)</f>
        <v>371.19</v>
      </c>
      <c r="GO77">
        <f t="shared" ref="GO77:GO93" si="105">IF(BI77=2,ROUND(O77+X77+Y77+GK77,2),0)</f>
        <v>0</v>
      </c>
      <c r="GP77">
        <f t="shared" ref="GP77:GP93" si="106">IF(BI77=4,ROUND(O77+X77+Y77+GK77,2)+GX77,0)</f>
        <v>0</v>
      </c>
      <c r="GR77">
        <v>0</v>
      </c>
      <c r="GS77">
        <v>0</v>
      </c>
      <c r="GT77">
        <v>0</v>
      </c>
      <c r="GU77" t="s">
        <v>3</v>
      </c>
      <c r="GV77">
        <f t="shared" ref="GV77:GV93" si="107">ROUND((GT77),6)</f>
        <v>0</v>
      </c>
      <c r="GW77">
        <v>1</v>
      </c>
      <c r="GX77">
        <f t="shared" ref="GX77:GX93" si="108">ROUND(HC77*I77,2)</f>
        <v>0</v>
      </c>
      <c r="HA77">
        <v>0</v>
      </c>
      <c r="HB77">
        <v>0</v>
      </c>
      <c r="HC77">
        <f t="shared" ref="HC77:HC93" si="109">GV77*GW77</f>
        <v>0</v>
      </c>
      <c r="HE77" t="s">
        <v>3</v>
      </c>
      <c r="HF77" t="s">
        <v>3</v>
      </c>
      <c r="HM77" t="s">
        <v>3</v>
      </c>
      <c r="HN77" t="s">
        <v>3</v>
      </c>
      <c r="HO77" t="s">
        <v>3</v>
      </c>
      <c r="HP77" t="s">
        <v>3</v>
      </c>
      <c r="HQ77" t="s">
        <v>3</v>
      </c>
      <c r="IK77">
        <v>0</v>
      </c>
    </row>
    <row r="78" spans="1:245" x14ac:dyDescent="0.2">
      <c r="A78">
        <v>17</v>
      </c>
      <c r="B78">
        <v>0</v>
      </c>
      <c r="C78">
        <f>ROW(SmtRes!A31)</f>
        <v>31</v>
      </c>
      <c r="D78">
        <f>ROW(EtalonRes!A56)</f>
        <v>56</v>
      </c>
      <c r="E78" t="s">
        <v>167</v>
      </c>
      <c r="F78" t="s">
        <v>168</v>
      </c>
      <c r="G78" t="s">
        <v>169</v>
      </c>
      <c r="H78" t="s">
        <v>23</v>
      </c>
      <c r="I78">
        <v>2</v>
      </c>
      <c r="J78">
        <v>0</v>
      </c>
      <c r="K78">
        <v>2</v>
      </c>
      <c r="O78">
        <f t="shared" si="70"/>
        <v>5651.43</v>
      </c>
      <c r="P78">
        <f t="shared" si="71"/>
        <v>134.97</v>
      </c>
      <c r="Q78">
        <f t="shared" si="72"/>
        <v>3273.32</v>
      </c>
      <c r="R78">
        <f t="shared" si="73"/>
        <v>1035.27</v>
      </c>
      <c r="S78">
        <f t="shared" si="74"/>
        <v>2243.14</v>
      </c>
      <c r="T78">
        <f t="shared" si="75"/>
        <v>0</v>
      </c>
      <c r="U78">
        <f t="shared" si="76"/>
        <v>6.6524400000000004</v>
      </c>
      <c r="V78">
        <f t="shared" si="77"/>
        <v>0</v>
      </c>
      <c r="W78">
        <f t="shared" si="78"/>
        <v>0</v>
      </c>
      <c r="X78">
        <f t="shared" si="79"/>
        <v>2108.5500000000002</v>
      </c>
      <c r="Y78">
        <f t="shared" si="80"/>
        <v>919.69</v>
      </c>
      <c r="AA78">
        <v>54346617</v>
      </c>
      <c r="AB78">
        <f t="shared" si="81"/>
        <v>192.23</v>
      </c>
      <c r="AC78">
        <f t="shared" si="82"/>
        <v>8.19</v>
      </c>
      <c r="AD78">
        <f t="shared" si="83"/>
        <v>148.05000000000001</v>
      </c>
      <c r="AE78">
        <f t="shared" si="84"/>
        <v>16.61</v>
      </c>
      <c r="AF78">
        <f t="shared" si="85"/>
        <v>35.99</v>
      </c>
      <c r="AG78">
        <f t="shared" si="86"/>
        <v>0</v>
      </c>
      <c r="AH78">
        <f t="shared" si="87"/>
        <v>3.06</v>
      </c>
      <c r="AI78">
        <f t="shared" si="88"/>
        <v>0</v>
      </c>
      <c r="AJ78">
        <f t="shared" si="89"/>
        <v>0</v>
      </c>
      <c r="AK78">
        <v>192.23</v>
      </c>
      <c r="AL78">
        <v>8.19</v>
      </c>
      <c r="AM78">
        <v>148.05000000000001</v>
      </c>
      <c r="AN78">
        <v>16.61</v>
      </c>
      <c r="AO78">
        <v>35.99</v>
      </c>
      <c r="AP78">
        <v>0</v>
      </c>
      <c r="AQ78">
        <v>3.06</v>
      </c>
      <c r="AR78">
        <v>0</v>
      </c>
      <c r="AS78">
        <v>0</v>
      </c>
      <c r="AT78">
        <v>94</v>
      </c>
      <c r="AU78">
        <v>41</v>
      </c>
      <c r="AV78">
        <v>1.087</v>
      </c>
      <c r="AW78">
        <v>1</v>
      </c>
      <c r="AZ78">
        <v>1</v>
      </c>
      <c r="BA78">
        <v>28.67</v>
      </c>
      <c r="BB78">
        <v>10.17</v>
      </c>
      <c r="BC78">
        <v>8.24</v>
      </c>
      <c r="BD78" t="s">
        <v>3</v>
      </c>
      <c r="BE78" t="s">
        <v>3</v>
      </c>
      <c r="BF78" t="s">
        <v>3</v>
      </c>
      <c r="BG78" t="s">
        <v>3</v>
      </c>
      <c r="BH78">
        <v>0</v>
      </c>
      <c r="BI78">
        <v>1</v>
      </c>
      <c r="BJ78" t="s">
        <v>170</v>
      </c>
      <c r="BM78">
        <v>235</v>
      </c>
      <c r="BN78">
        <v>0</v>
      </c>
      <c r="BO78" t="s">
        <v>168</v>
      </c>
      <c r="BP78">
        <v>1</v>
      </c>
      <c r="BQ78">
        <v>30</v>
      </c>
      <c r="BR78">
        <v>0</v>
      </c>
      <c r="BS78">
        <v>28.67</v>
      </c>
      <c r="BT78">
        <v>1</v>
      </c>
      <c r="BU78">
        <v>1</v>
      </c>
      <c r="BV78">
        <v>1</v>
      </c>
      <c r="BW78">
        <v>1</v>
      </c>
      <c r="BX78">
        <v>1</v>
      </c>
      <c r="BY78" t="s">
        <v>3</v>
      </c>
      <c r="BZ78">
        <v>94</v>
      </c>
      <c r="CA78">
        <v>41</v>
      </c>
      <c r="CB78" t="s">
        <v>3</v>
      </c>
      <c r="CE78">
        <v>30</v>
      </c>
      <c r="CF78">
        <v>0</v>
      </c>
      <c r="CG78">
        <v>0</v>
      </c>
      <c r="CM78">
        <v>0</v>
      </c>
      <c r="CN78" t="s">
        <v>3</v>
      </c>
      <c r="CO78">
        <v>0</v>
      </c>
      <c r="CP78">
        <f t="shared" si="90"/>
        <v>5651.43</v>
      </c>
      <c r="CQ78">
        <f t="shared" si="91"/>
        <v>67.489999999999995</v>
      </c>
      <c r="CR78">
        <f t="shared" si="92"/>
        <v>1636.66</v>
      </c>
      <c r="CS78">
        <f t="shared" si="93"/>
        <v>517.78</v>
      </c>
      <c r="CT78">
        <f t="shared" si="94"/>
        <v>1121.57</v>
      </c>
      <c r="CU78">
        <f t="shared" si="95"/>
        <v>0</v>
      </c>
      <c r="CV78">
        <f t="shared" si="96"/>
        <v>3.3262200000000002</v>
      </c>
      <c r="CW78">
        <f t="shared" si="97"/>
        <v>0</v>
      </c>
      <c r="CX78">
        <f t="shared" si="98"/>
        <v>0</v>
      </c>
      <c r="CY78">
        <f t="shared" si="99"/>
        <v>2108.5515999999998</v>
      </c>
      <c r="CZ78">
        <f t="shared" si="100"/>
        <v>919.68739999999991</v>
      </c>
      <c r="DC78" t="s">
        <v>3</v>
      </c>
      <c r="DD78" t="s">
        <v>3</v>
      </c>
      <c r="DE78" t="s">
        <v>3</v>
      </c>
      <c r="DF78" t="s">
        <v>3</v>
      </c>
      <c r="DG78" t="s">
        <v>3</v>
      </c>
      <c r="DH78" t="s">
        <v>3</v>
      </c>
      <c r="DI78" t="s">
        <v>3</v>
      </c>
      <c r="DJ78" t="s">
        <v>3</v>
      </c>
      <c r="DK78" t="s">
        <v>3</v>
      </c>
      <c r="DL78" t="s">
        <v>3</v>
      </c>
      <c r="DM78" t="s">
        <v>3</v>
      </c>
      <c r="DN78">
        <v>114</v>
      </c>
      <c r="DO78">
        <v>80</v>
      </c>
      <c r="DP78">
        <v>1.087</v>
      </c>
      <c r="DQ78">
        <v>1</v>
      </c>
      <c r="DU78">
        <v>1013</v>
      </c>
      <c r="DV78" t="s">
        <v>23</v>
      </c>
      <c r="DW78" t="s">
        <v>23</v>
      </c>
      <c r="DX78">
        <v>1</v>
      </c>
      <c r="DZ78" t="s">
        <v>3</v>
      </c>
      <c r="EA78" t="s">
        <v>3</v>
      </c>
      <c r="EB78" t="s">
        <v>3</v>
      </c>
      <c r="EC78" t="s">
        <v>3</v>
      </c>
      <c r="EE78">
        <v>54007979</v>
      </c>
      <c r="EF78">
        <v>30</v>
      </c>
      <c r="EG78" t="s">
        <v>25</v>
      </c>
      <c r="EH78">
        <v>0</v>
      </c>
      <c r="EI78" t="s">
        <v>3</v>
      </c>
      <c r="EJ78">
        <v>1</v>
      </c>
      <c r="EK78">
        <v>235</v>
      </c>
      <c r="EL78" t="s">
        <v>26</v>
      </c>
      <c r="EM78" t="s">
        <v>27</v>
      </c>
      <c r="EO78" t="s">
        <v>3</v>
      </c>
      <c r="EQ78">
        <v>0</v>
      </c>
      <c r="ER78">
        <v>192.23</v>
      </c>
      <c r="ES78">
        <v>8.19</v>
      </c>
      <c r="ET78">
        <v>148.05000000000001</v>
      </c>
      <c r="EU78">
        <v>16.61</v>
      </c>
      <c r="EV78">
        <v>35.99</v>
      </c>
      <c r="EW78">
        <v>3.06</v>
      </c>
      <c r="EX78">
        <v>0</v>
      </c>
      <c r="EY78">
        <v>0</v>
      </c>
      <c r="FQ78">
        <v>0</v>
      </c>
      <c r="FR78">
        <f t="shared" si="101"/>
        <v>0</v>
      </c>
      <c r="FS78">
        <v>0</v>
      </c>
      <c r="FX78">
        <v>114</v>
      </c>
      <c r="FY78">
        <v>80</v>
      </c>
      <c r="GA78" t="s">
        <v>3</v>
      </c>
      <c r="GD78">
        <v>0</v>
      </c>
      <c r="GF78">
        <v>-1333243400</v>
      </c>
      <c r="GG78">
        <v>2</v>
      </c>
      <c r="GH78">
        <v>1</v>
      </c>
      <c r="GI78">
        <v>2</v>
      </c>
      <c r="GJ78">
        <v>0</v>
      </c>
      <c r="GK78">
        <f>ROUND(R78*(R12)/100,2)</f>
        <v>1656.43</v>
      </c>
      <c r="GL78">
        <f t="shared" si="102"/>
        <v>0</v>
      </c>
      <c r="GM78">
        <f t="shared" si="103"/>
        <v>10336.1</v>
      </c>
      <c r="GN78">
        <f t="shared" si="104"/>
        <v>10336.1</v>
      </c>
      <c r="GO78">
        <f t="shared" si="105"/>
        <v>0</v>
      </c>
      <c r="GP78">
        <f t="shared" si="106"/>
        <v>0</v>
      </c>
      <c r="GR78">
        <v>0</v>
      </c>
      <c r="GS78">
        <v>0</v>
      </c>
      <c r="GT78">
        <v>0</v>
      </c>
      <c r="GU78" t="s">
        <v>3</v>
      </c>
      <c r="GV78">
        <f t="shared" si="107"/>
        <v>0</v>
      </c>
      <c r="GW78">
        <v>1</v>
      </c>
      <c r="GX78">
        <f t="shared" si="108"/>
        <v>0</v>
      </c>
      <c r="HA78">
        <v>0</v>
      </c>
      <c r="HB78">
        <v>0</v>
      </c>
      <c r="HC78">
        <f t="shared" si="109"/>
        <v>0</v>
      </c>
      <c r="HE78" t="s">
        <v>3</v>
      </c>
      <c r="HF78" t="s">
        <v>3</v>
      </c>
      <c r="HM78" t="s">
        <v>3</v>
      </c>
      <c r="HN78" t="s">
        <v>3</v>
      </c>
      <c r="HO78" t="s">
        <v>3</v>
      </c>
      <c r="HP78" t="s">
        <v>3</v>
      </c>
      <c r="HQ78" t="s">
        <v>3</v>
      </c>
      <c r="IK78">
        <v>0</v>
      </c>
    </row>
    <row r="79" spans="1:245" x14ac:dyDescent="0.2">
      <c r="A79">
        <v>17</v>
      </c>
      <c r="B79">
        <v>0</v>
      </c>
      <c r="C79">
        <f>ROW(SmtRes!A32)</f>
        <v>32</v>
      </c>
      <c r="D79">
        <f>ROW(EtalonRes!A57)</f>
        <v>57</v>
      </c>
      <c r="E79" t="s">
        <v>171</v>
      </c>
      <c r="F79" t="s">
        <v>172</v>
      </c>
      <c r="G79" t="s">
        <v>173</v>
      </c>
      <c r="H79" t="s">
        <v>174</v>
      </c>
      <c r="I79">
        <v>0.39900000000000002</v>
      </c>
      <c r="J79">
        <v>0</v>
      </c>
      <c r="K79">
        <v>0.39900000000000002</v>
      </c>
      <c r="O79">
        <f t="shared" si="70"/>
        <v>32506.61</v>
      </c>
      <c r="P79">
        <f t="shared" si="71"/>
        <v>0</v>
      </c>
      <c r="Q79">
        <f t="shared" si="72"/>
        <v>19800.349999999999</v>
      </c>
      <c r="R79">
        <f t="shared" si="73"/>
        <v>10166.959999999999</v>
      </c>
      <c r="S79">
        <f t="shared" si="74"/>
        <v>12706.26</v>
      </c>
      <c r="T79">
        <f t="shared" si="75"/>
        <v>0</v>
      </c>
      <c r="U79">
        <f t="shared" si="76"/>
        <v>37.243122840000005</v>
      </c>
      <c r="V79">
        <f t="shared" si="77"/>
        <v>0</v>
      </c>
      <c r="W79">
        <f t="shared" si="78"/>
        <v>0</v>
      </c>
      <c r="X79">
        <f t="shared" si="79"/>
        <v>11689.76</v>
      </c>
      <c r="Y79">
        <f t="shared" si="80"/>
        <v>5463.69</v>
      </c>
      <c r="AA79">
        <v>54346617</v>
      </c>
      <c r="AB79">
        <f t="shared" si="81"/>
        <v>4897.46</v>
      </c>
      <c r="AC79">
        <f t="shared" si="82"/>
        <v>0</v>
      </c>
      <c r="AD79">
        <f t="shared" si="83"/>
        <v>3856.45</v>
      </c>
      <c r="AE79">
        <f t="shared" si="84"/>
        <v>832.97</v>
      </c>
      <c r="AF79">
        <f t="shared" si="85"/>
        <v>1041.01</v>
      </c>
      <c r="AG79">
        <f t="shared" si="86"/>
        <v>0</v>
      </c>
      <c r="AH79">
        <f t="shared" si="87"/>
        <v>87.48</v>
      </c>
      <c r="AI79">
        <f t="shared" si="88"/>
        <v>0</v>
      </c>
      <c r="AJ79">
        <f t="shared" si="89"/>
        <v>0</v>
      </c>
      <c r="AK79">
        <v>4897.46</v>
      </c>
      <c r="AL79">
        <v>0</v>
      </c>
      <c r="AM79">
        <v>3856.45</v>
      </c>
      <c r="AN79">
        <v>832.97</v>
      </c>
      <c r="AO79">
        <v>1041.01</v>
      </c>
      <c r="AP79">
        <v>0</v>
      </c>
      <c r="AQ79">
        <v>87.48</v>
      </c>
      <c r="AR79">
        <v>0</v>
      </c>
      <c r="AS79">
        <v>0</v>
      </c>
      <c r="AT79">
        <v>92</v>
      </c>
      <c r="AU79">
        <v>43</v>
      </c>
      <c r="AV79">
        <v>1.0669999999999999</v>
      </c>
      <c r="AW79">
        <v>1.081</v>
      </c>
      <c r="AZ79">
        <v>1</v>
      </c>
      <c r="BA79">
        <v>28.67</v>
      </c>
      <c r="BB79">
        <v>12.06</v>
      </c>
      <c r="BC79">
        <v>1</v>
      </c>
      <c r="BD79" t="s">
        <v>3</v>
      </c>
      <c r="BE79" t="s">
        <v>3</v>
      </c>
      <c r="BF79" t="s">
        <v>3</v>
      </c>
      <c r="BG79" t="s">
        <v>3</v>
      </c>
      <c r="BH79">
        <v>0</v>
      </c>
      <c r="BI79">
        <v>2</v>
      </c>
      <c r="BJ79" t="s">
        <v>175</v>
      </c>
      <c r="BM79">
        <v>334</v>
      </c>
      <c r="BN79">
        <v>0</v>
      </c>
      <c r="BO79" t="s">
        <v>172</v>
      </c>
      <c r="BP79">
        <v>1</v>
      </c>
      <c r="BQ79">
        <v>40</v>
      </c>
      <c r="BR79">
        <v>0</v>
      </c>
      <c r="BS79">
        <v>28.67</v>
      </c>
      <c r="BT79">
        <v>1</v>
      </c>
      <c r="BU79">
        <v>1</v>
      </c>
      <c r="BV79">
        <v>1</v>
      </c>
      <c r="BW79">
        <v>1</v>
      </c>
      <c r="BX79">
        <v>1</v>
      </c>
      <c r="BY79" t="s">
        <v>3</v>
      </c>
      <c r="BZ79">
        <v>92</v>
      </c>
      <c r="CA79">
        <v>43</v>
      </c>
      <c r="CB79" t="s">
        <v>3</v>
      </c>
      <c r="CE79">
        <v>30</v>
      </c>
      <c r="CF79">
        <v>0</v>
      </c>
      <c r="CG79">
        <v>0</v>
      </c>
      <c r="CM79">
        <v>0</v>
      </c>
      <c r="CN79" t="s">
        <v>3</v>
      </c>
      <c r="CO79">
        <v>0</v>
      </c>
      <c r="CP79">
        <f t="shared" si="90"/>
        <v>32506.61</v>
      </c>
      <c r="CQ79">
        <f t="shared" si="91"/>
        <v>0</v>
      </c>
      <c r="CR79">
        <f t="shared" si="92"/>
        <v>49624.85</v>
      </c>
      <c r="CS79">
        <f t="shared" si="93"/>
        <v>25481.32</v>
      </c>
      <c r="CT79">
        <f t="shared" si="94"/>
        <v>31845.49</v>
      </c>
      <c r="CU79">
        <f t="shared" si="95"/>
        <v>0</v>
      </c>
      <c r="CV79">
        <f t="shared" si="96"/>
        <v>93.341160000000002</v>
      </c>
      <c r="CW79">
        <f t="shared" si="97"/>
        <v>0</v>
      </c>
      <c r="CX79">
        <f t="shared" si="98"/>
        <v>0</v>
      </c>
      <c r="CY79">
        <f t="shared" si="99"/>
        <v>11689.7592</v>
      </c>
      <c r="CZ79">
        <f t="shared" si="100"/>
        <v>5463.6917999999996</v>
      </c>
      <c r="DC79" t="s">
        <v>3</v>
      </c>
      <c r="DD79" t="s">
        <v>3</v>
      </c>
      <c r="DE79" t="s">
        <v>3</v>
      </c>
      <c r="DF79" t="s">
        <v>3</v>
      </c>
      <c r="DG79" t="s">
        <v>3</v>
      </c>
      <c r="DH79" t="s">
        <v>3</v>
      </c>
      <c r="DI79" t="s">
        <v>3</v>
      </c>
      <c r="DJ79" t="s">
        <v>3</v>
      </c>
      <c r="DK79" t="s">
        <v>3</v>
      </c>
      <c r="DL79" t="s">
        <v>3</v>
      </c>
      <c r="DM79" t="s">
        <v>3</v>
      </c>
      <c r="DN79">
        <v>112</v>
      </c>
      <c r="DO79">
        <v>70</v>
      </c>
      <c r="DP79">
        <v>1.0669999999999999</v>
      </c>
      <c r="DQ79">
        <v>1.081</v>
      </c>
      <c r="DU79">
        <v>1013</v>
      </c>
      <c r="DV79" t="s">
        <v>174</v>
      </c>
      <c r="DW79" t="s">
        <v>174</v>
      </c>
      <c r="DX79">
        <v>1</v>
      </c>
      <c r="DZ79" t="s">
        <v>3</v>
      </c>
      <c r="EA79" t="s">
        <v>3</v>
      </c>
      <c r="EB79" t="s">
        <v>3</v>
      </c>
      <c r="EC79" t="s">
        <v>3</v>
      </c>
      <c r="EE79">
        <v>54008078</v>
      </c>
      <c r="EF79">
        <v>40</v>
      </c>
      <c r="EG79" t="s">
        <v>56</v>
      </c>
      <c r="EH79">
        <v>0</v>
      </c>
      <c r="EI79" t="s">
        <v>3</v>
      </c>
      <c r="EJ79">
        <v>2</v>
      </c>
      <c r="EK79">
        <v>334</v>
      </c>
      <c r="EL79" t="s">
        <v>176</v>
      </c>
      <c r="EM79" t="s">
        <v>177</v>
      </c>
      <c r="EO79" t="s">
        <v>3</v>
      </c>
      <c r="EQ79">
        <v>0</v>
      </c>
      <c r="ER79">
        <v>4897.46</v>
      </c>
      <c r="ES79">
        <v>0</v>
      </c>
      <c r="ET79">
        <v>3856.45</v>
      </c>
      <c r="EU79">
        <v>832.97</v>
      </c>
      <c r="EV79">
        <v>1041.01</v>
      </c>
      <c r="EW79">
        <v>87.48</v>
      </c>
      <c r="EX79">
        <v>0</v>
      </c>
      <c r="EY79">
        <v>0</v>
      </c>
      <c r="FQ79">
        <v>0</v>
      </c>
      <c r="FR79">
        <f t="shared" si="101"/>
        <v>0</v>
      </c>
      <c r="FS79">
        <v>0</v>
      </c>
      <c r="FX79">
        <v>112</v>
      </c>
      <c r="FY79">
        <v>70</v>
      </c>
      <c r="GA79" t="s">
        <v>3</v>
      </c>
      <c r="GD79">
        <v>0</v>
      </c>
      <c r="GF79">
        <v>-127916503</v>
      </c>
      <c r="GG79">
        <v>2</v>
      </c>
      <c r="GH79">
        <v>1</v>
      </c>
      <c r="GI79">
        <v>2</v>
      </c>
      <c r="GJ79">
        <v>0</v>
      </c>
      <c r="GK79">
        <f>ROUND(R79*(R12)/100,2)</f>
        <v>16267.14</v>
      </c>
      <c r="GL79">
        <f t="shared" si="102"/>
        <v>0</v>
      </c>
      <c r="GM79">
        <f t="shared" si="103"/>
        <v>65927.199999999997</v>
      </c>
      <c r="GN79">
        <f t="shared" si="104"/>
        <v>0</v>
      </c>
      <c r="GO79">
        <f t="shared" si="105"/>
        <v>65927.199999999997</v>
      </c>
      <c r="GP79">
        <f t="shared" si="106"/>
        <v>0</v>
      </c>
      <c r="GR79">
        <v>0</v>
      </c>
      <c r="GS79">
        <v>0</v>
      </c>
      <c r="GT79">
        <v>0</v>
      </c>
      <c r="GU79" t="s">
        <v>3</v>
      </c>
      <c r="GV79">
        <f t="shared" si="107"/>
        <v>0</v>
      </c>
      <c r="GW79">
        <v>1</v>
      </c>
      <c r="GX79">
        <f t="shared" si="108"/>
        <v>0</v>
      </c>
      <c r="HA79">
        <v>0</v>
      </c>
      <c r="HB79">
        <v>0</v>
      </c>
      <c r="HC79">
        <f t="shared" si="109"/>
        <v>0</v>
      </c>
      <c r="HE79" t="s">
        <v>3</v>
      </c>
      <c r="HF79" t="s">
        <v>3</v>
      </c>
      <c r="HM79" t="s">
        <v>3</v>
      </c>
      <c r="HN79" t="s">
        <v>3</v>
      </c>
      <c r="HO79" t="s">
        <v>3</v>
      </c>
      <c r="HP79" t="s">
        <v>3</v>
      </c>
      <c r="HQ79" t="s">
        <v>3</v>
      </c>
      <c r="IK79">
        <v>0</v>
      </c>
    </row>
    <row r="80" spans="1:245" x14ac:dyDescent="0.2">
      <c r="A80">
        <v>17</v>
      </c>
      <c r="B80">
        <v>0</v>
      </c>
      <c r="C80">
        <f>ROW(SmtRes!A33)</f>
        <v>33</v>
      </c>
      <c r="D80">
        <f>ROW(EtalonRes!A58)</f>
        <v>58</v>
      </c>
      <c r="E80" t="s">
        <v>178</v>
      </c>
      <c r="F80" t="s">
        <v>179</v>
      </c>
      <c r="G80" t="s">
        <v>180</v>
      </c>
      <c r="H80" t="s">
        <v>62</v>
      </c>
      <c r="I80">
        <v>88</v>
      </c>
      <c r="J80">
        <v>0</v>
      </c>
      <c r="K80">
        <v>88</v>
      </c>
      <c r="O80">
        <f t="shared" si="70"/>
        <v>31476.86</v>
      </c>
      <c r="P80">
        <f t="shared" si="71"/>
        <v>0</v>
      </c>
      <c r="Q80">
        <f t="shared" si="72"/>
        <v>23777.82</v>
      </c>
      <c r="R80">
        <f t="shared" si="73"/>
        <v>14240.68</v>
      </c>
      <c r="S80">
        <f t="shared" si="74"/>
        <v>7699.04</v>
      </c>
      <c r="T80">
        <f t="shared" si="75"/>
        <v>0</v>
      </c>
      <c r="U80">
        <f t="shared" si="76"/>
        <v>22.535039999999999</v>
      </c>
      <c r="V80">
        <f t="shared" si="77"/>
        <v>0</v>
      </c>
      <c r="W80">
        <f t="shared" si="78"/>
        <v>0</v>
      </c>
      <c r="X80">
        <f t="shared" si="79"/>
        <v>7083.12</v>
      </c>
      <c r="Y80">
        <f t="shared" si="80"/>
        <v>3310.59</v>
      </c>
      <c r="AA80">
        <v>54346617</v>
      </c>
      <c r="AB80">
        <f t="shared" si="81"/>
        <v>21.73</v>
      </c>
      <c r="AC80">
        <f t="shared" si="82"/>
        <v>0</v>
      </c>
      <c r="AD80">
        <f t="shared" si="83"/>
        <v>18.87</v>
      </c>
      <c r="AE80">
        <f t="shared" si="84"/>
        <v>5.29</v>
      </c>
      <c r="AF80">
        <f t="shared" si="85"/>
        <v>2.86</v>
      </c>
      <c r="AG80">
        <f t="shared" si="86"/>
        <v>0</v>
      </c>
      <c r="AH80">
        <f t="shared" si="87"/>
        <v>0.24</v>
      </c>
      <c r="AI80">
        <f t="shared" si="88"/>
        <v>0</v>
      </c>
      <c r="AJ80">
        <f t="shared" si="89"/>
        <v>0</v>
      </c>
      <c r="AK80">
        <v>21.73</v>
      </c>
      <c r="AL80">
        <v>0</v>
      </c>
      <c r="AM80">
        <v>18.87</v>
      </c>
      <c r="AN80">
        <v>5.29</v>
      </c>
      <c r="AO80">
        <v>2.86</v>
      </c>
      <c r="AP80">
        <v>0</v>
      </c>
      <c r="AQ80">
        <v>0.24</v>
      </c>
      <c r="AR80">
        <v>0</v>
      </c>
      <c r="AS80">
        <v>0</v>
      </c>
      <c r="AT80">
        <v>92</v>
      </c>
      <c r="AU80">
        <v>43</v>
      </c>
      <c r="AV80">
        <v>1.0669999999999999</v>
      </c>
      <c r="AW80">
        <v>1.081</v>
      </c>
      <c r="AZ80">
        <v>1</v>
      </c>
      <c r="BA80">
        <v>28.67</v>
      </c>
      <c r="BB80">
        <v>13.42</v>
      </c>
      <c r="BC80">
        <v>1</v>
      </c>
      <c r="BD80" t="s">
        <v>3</v>
      </c>
      <c r="BE80" t="s">
        <v>3</v>
      </c>
      <c r="BF80" t="s">
        <v>3</v>
      </c>
      <c r="BG80" t="s">
        <v>3</v>
      </c>
      <c r="BH80">
        <v>0</v>
      </c>
      <c r="BI80">
        <v>2</v>
      </c>
      <c r="BJ80" t="s">
        <v>181</v>
      </c>
      <c r="BM80">
        <v>334</v>
      </c>
      <c r="BN80">
        <v>0</v>
      </c>
      <c r="BO80" t="s">
        <v>179</v>
      </c>
      <c r="BP80">
        <v>1</v>
      </c>
      <c r="BQ80">
        <v>40</v>
      </c>
      <c r="BR80">
        <v>0</v>
      </c>
      <c r="BS80">
        <v>28.67</v>
      </c>
      <c r="BT80">
        <v>1</v>
      </c>
      <c r="BU80">
        <v>1</v>
      </c>
      <c r="BV80">
        <v>1</v>
      </c>
      <c r="BW80">
        <v>1</v>
      </c>
      <c r="BX80">
        <v>1</v>
      </c>
      <c r="BY80" t="s">
        <v>3</v>
      </c>
      <c r="BZ80">
        <v>92</v>
      </c>
      <c r="CA80">
        <v>43</v>
      </c>
      <c r="CB80" t="s">
        <v>3</v>
      </c>
      <c r="CE80">
        <v>30</v>
      </c>
      <c r="CF80">
        <v>0</v>
      </c>
      <c r="CG80">
        <v>0</v>
      </c>
      <c r="CM80">
        <v>0</v>
      </c>
      <c r="CN80" t="s">
        <v>3</v>
      </c>
      <c r="CO80">
        <v>0</v>
      </c>
      <c r="CP80">
        <f t="shared" si="90"/>
        <v>31476.86</v>
      </c>
      <c r="CQ80">
        <f t="shared" si="91"/>
        <v>0</v>
      </c>
      <c r="CR80">
        <f t="shared" si="92"/>
        <v>270.14</v>
      </c>
      <c r="CS80">
        <f t="shared" si="93"/>
        <v>161.69999999999999</v>
      </c>
      <c r="CT80">
        <f t="shared" si="94"/>
        <v>87.44</v>
      </c>
      <c r="CU80">
        <f t="shared" si="95"/>
        <v>0</v>
      </c>
      <c r="CV80">
        <f t="shared" si="96"/>
        <v>0.25607999999999997</v>
      </c>
      <c r="CW80">
        <f t="shared" si="97"/>
        <v>0</v>
      </c>
      <c r="CX80">
        <f t="shared" si="98"/>
        <v>0</v>
      </c>
      <c r="CY80">
        <f t="shared" si="99"/>
        <v>7083.1168000000007</v>
      </c>
      <c r="CZ80">
        <f t="shared" si="100"/>
        <v>3310.5871999999999</v>
      </c>
      <c r="DC80" t="s">
        <v>3</v>
      </c>
      <c r="DD80" t="s">
        <v>3</v>
      </c>
      <c r="DE80" t="s">
        <v>3</v>
      </c>
      <c r="DF80" t="s">
        <v>3</v>
      </c>
      <c r="DG80" t="s">
        <v>3</v>
      </c>
      <c r="DH80" t="s">
        <v>3</v>
      </c>
      <c r="DI80" t="s">
        <v>3</v>
      </c>
      <c r="DJ80" t="s">
        <v>3</v>
      </c>
      <c r="DK80" t="s">
        <v>3</v>
      </c>
      <c r="DL80" t="s">
        <v>3</v>
      </c>
      <c r="DM80" t="s">
        <v>3</v>
      </c>
      <c r="DN80">
        <v>112</v>
      </c>
      <c r="DO80">
        <v>70</v>
      </c>
      <c r="DP80">
        <v>1.0669999999999999</v>
      </c>
      <c r="DQ80">
        <v>1.081</v>
      </c>
      <c r="DU80">
        <v>1013</v>
      </c>
      <c r="DV80" t="s">
        <v>62</v>
      </c>
      <c r="DW80" t="s">
        <v>62</v>
      </c>
      <c r="DX80">
        <v>1</v>
      </c>
      <c r="DZ80" t="s">
        <v>3</v>
      </c>
      <c r="EA80" t="s">
        <v>3</v>
      </c>
      <c r="EB80" t="s">
        <v>3</v>
      </c>
      <c r="EC80" t="s">
        <v>3</v>
      </c>
      <c r="EE80">
        <v>54008078</v>
      </c>
      <c r="EF80">
        <v>40</v>
      </c>
      <c r="EG80" t="s">
        <v>56</v>
      </c>
      <c r="EH80">
        <v>0</v>
      </c>
      <c r="EI80" t="s">
        <v>3</v>
      </c>
      <c r="EJ80">
        <v>2</v>
      </c>
      <c r="EK80">
        <v>334</v>
      </c>
      <c r="EL80" t="s">
        <v>176</v>
      </c>
      <c r="EM80" t="s">
        <v>177</v>
      </c>
      <c r="EO80" t="s">
        <v>3</v>
      </c>
      <c r="EQ80">
        <v>0</v>
      </c>
      <c r="ER80">
        <v>21.73</v>
      </c>
      <c r="ES80">
        <v>0</v>
      </c>
      <c r="ET80">
        <v>18.87</v>
      </c>
      <c r="EU80">
        <v>5.29</v>
      </c>
      <c r="EV80">
        <v>2.86</v>
      </c>
      <c r="EW80">
        <v>0.24</v>
      </c>
      <c r="EX80">
        <v>0</v>
      </c>
      <c r="EY80">
        <v>0</v>
      </c>
      <c r="FQ80">
        <v>0</v>
      </c>
      <c r="FR80">
        <f t="shared" si="101"/>
        <v>0</v>
      </c>
      <c r="FS80">
        <v>0</v>
      </c>
      <c r="FX80">
        <v>112</v>
      </c>
      <c r="FY80">
        <v>70</v>
      </c>
      <c r="GA80" t="s">
        <v>3</v>
      </c>
      <c r="GD80">
        <v>0</v>
      </c>
      <c r="GF80">
        <v>1195947550</v>
      </c>
      <c r="GG80">
        <v>2</v>
      </c>
      <c r="GH80">
        <v>1</v>
      </c>
      <c r="GI80">
        <v>2</v>
      </c>
      <c r="GJ80">
        <v>0</v>
      </c>
      <c r="GK80">
        <f>ROUND(R80*(R12)/100,2)</f>
        <v>22785.09</v>
      </c>
      <c r="GL80">
        <f t="shared" si="102"/>
        <v>0</v>
      </c>
      <c r="GM80">
        <f t="shared" si="103"/>
        <v>64655.66</v>
      </c>
      <c r="GN80">
        <f t="shared" si="104"/>
        <v>0</v>
      </c>
      <c r="GO80">
        <f t="shared" si="105"/>
        <v>64655.66</v>
      </c>
      <c r="GP80">
        <f t="shared" si="106"/>
        <v>0</v>
      </c>
      <c r="GR80">
        <v>0</v>
      </c>
      <c r="GS80">
        <v>0</v>
      </c>
      <c r="GT80">
        <v>0</v>
      </c>
      <c r="GU80" t="s">
        <v>3</v>
      </c>
      <c r="GV80">
        <f t="shared" si="107"/>
        <v>0</v>
      </c>
      <c r="GW80">
        <v>1</v>
      </c>
      <c r="GX80">
        <f t="shared" si="108"/>
        <v>0</v>
      </c>
      <c r="HA80">
        <v>0</v>
      </c>
      <c r="HB80">
        <v>0</v>
      </c>
      <c r="HC80">
        <f t="shared" si="109"/>
        <v>0</v>
      </c>
      <c r="HE80" t="s">
        <v>3</v>
      </c>
      <c r="HF80" t="s">
        <v>3</v>
      </c>
      <c r="HM80" t="s">
        <v>3</v>
      </c>
      <c r="HN80" t="s">
        <v>3</v>
      </c>
      <c r="HO80" t="s">
        <v>3</v>
      </c>
      <c r="HP80" t="s">
        <v>3</v>
      </c>
      <c r="HQ80" t="s">
        <v>3</v>
      </c>
      <c r="IK80">
        <v>0</v>
      </c>
    </row>
    <row r="81" spans="1:245" x14ac:dyDescent="0.2">
      <c r="A81">
        <v>17</v>
      </c>
      <c r="B81">
        <v>0</v>
      </c>
      <c r="C81">
        <f>ROW(SmtRes!A37)</f>
        <v>37</v>
      </c>
      <c r="D81">
        <f>ROW(EtalonRes!A67)</f>
        <v>67</v>
      </c>
      <c r="E81" t="s">
        <v>182</v>
      </c>
      <c r="F81" t="s">
        <v>43</v>
      </c>
      <c r="G81" t="s">
        <v>183</v>
      </c>
      <c r="H81" t="s">
        <v>45</v>
      </c>
      <c r="I81">
        <v>4</v>
      </c>
      <c r="J81">
        <v>0</v>
      </c>
      <c r="K81">
        <v>4</v>
      </c>
      <c r="O81">
        <f t="shared" si="70"/>
        <v>13735.71</v>
      </c>
      <c r="P81">
        <f t="shared" si="71"/>
        <v>186.88</v>
      </c>
      <c r="Q81">
        <f t="shared" si="72"/>
        <v>8107.55</v>
      </c>
      <c r="R81">
        <f t="shared" si="73"/>
        <v>2367.2800000000002</v>
      </c>
      <c r="S81">
        <f t="shared" si="74"/>
        <v>5441.28</v>
      </c>
      <c r="T81">
        <f t="shared" si="75"/>
        <v>0</v>
      </c>
      <c r="U81">
        <f t="shared" si="76"/>
        <v>16.348479999999999</v>
      </c>
      <c r="V81">
        <f t="shared" si="77"/>
        <v>0</v>
      </c>
      <c r="W81">
        <f t="shared" si="78"/>
        <v>0</v>
      </c>
      <c r="X81">
        <f t="shared" si="79"/>
        <v>5114.8</v>
      </c>
      <c r="Y81">
        <f t="shared" si="80"/>
        <v>2230.92</v>
      </c>
      <c r="AA81">
        <v>54346617</v>
      </c>
      <c r="AB81">
        <f t="shared" si="81"/>
        <v>237.1</v>
      </c>
      <c r="AC81">
        <f t="shared" si="82"/>
        <v>5.67</v>
      </c>
      <c r="AD81">
        <f t="shared" si="83"/>
        <v>187.78</v>
      </c>
      <c r="AE81">
        <f t="shared" si="84"/>
        <v>18.989999999999998</v>
      </c>
      <c r="AF81">
        <f t="shared" si="85"/>
        <v>43.65</v>
      </c>
      <c r="AG81">
        <f t="shared" si="86"/>
        <v>0</v>
      </c>
      <c r="AH81">
        <f t="shared" si="87"/>
        <v>3.76</v>
      </c>
      <c r="AI81">
        <f t="shared" si="88"/>
        <v>0</v>
      </c>
      <c r="AJ81">
        <f t="shared" si="89"/>
        <v>0</v>
      </c>
      <c r="AK81">
        <v>237.1</v>
      </c>
      <c r="AL81">
        <v>5.67</v>
      </c>
      <c r="AM81">
        <v>187.78</v>
      </c>
      <c r="AN81">
        <v>18.989999999999998</v>
      </c>
      <c r="AO81">
        <v>43.65</v>
      </c>
      <c r="AP81">
        <v>0</v>
      </c>
      <c r="AQ81">
        <v>3.76</v>
      </c>
      <c r="AR81">
        <v>0</v>
      </c>
      <c r="AS81">
        <v>0</v>
      </c>
      <c r="AT81">
        <v>94</v>
      </c>
      <c r="AU81">
        <v>41</v>
      </c>
      <c r="AV81">
        <v>1.087</v>
      </c>
      <c r="AW81">
        <v>1</v>
      </c>
      <c r="AZ81">
        <v>1</v>
      </c>
      <c r="BA81">
        <v>28.67</v>
      </c>
      <c r="BB81">
        <v>9.93</v>
      </c>
      <c r="BC81">
        <v>8.24</v>
      </c>
      <c r="BD81" t="s">
        <v>3</v>
      </c>
      <c r="BE81" t="s">
        <v>3</v>
      </c>
      <c r="BF81" t="s">
        <v>3</v>
      </c>
      <c r="BG81" t="s">
        <v>3</v>
      </c>
      <c r="BH81">
        <v>0</v>
      </c>
      <c r="BI81">
        <v>1</v>
      </c>
      <c r="BJ81" t="s">
        <v>46</v>
      </c>
      <c r="BM81">
        <v>235</v>
      </c>
      <c r="BN81">
        <v>0</v>
      </c>
      <c r="BO81" t="s">
        <v>43</v>
      </c>
      <c r="BP81">
        <v>1</v>
      </c>
      <c r="BQ81">
        <v>30</v>
      </c>
      <c r="BR81">
        <v>0</v>
      </c>
      <c r="BS81">
        <v>28.67</v>
      </c>
      <c r="BT81">
        <v>1</v>
      </c>
      <c r="BU81">
        <v>1</v>
      </c>
      <c r="BV81">
        <v>1</v>
      </c>
      <c r="BW81">
        <v>1</v>
      </c>
      <c r="BX81">
        <v>1</v>
      </c>
      <c r="BY81" t="s">
        <v>3</v>
      </c>
      <c r="BZ81">
        <v>94</v>
      </c>
      <c r="CA81">
        <v>41</v>
      </c>
      <c r="CB81" t="s">
        <v>3</v>
      </c>
      <c r="CE81">
        <v>30</v>
      </c>
      <c r="CF81">
        <v>0</v>
      </c>
      <c r="CG81">
        <v>0</v>
      </c>
      <c r="CM81">
        <v>0</v>
      </c>
      <c r="CN81" t="s">
        <v>3</v>
      </c>
      <c r="CO81">
        <v>0</v>
      </c>
      <c r="CP81">
        <f t="shared" si="90"/>
        <v>13735.71</v>
      </c>
      <c r="CQ81">
        <f t="shared" si="91"/>
        <v>46.72</v>
      </c>
      <c r="CR81">
        <f t="shared" si="92"/>
        <v>2026.91</v>
      </c>
      <c r="CS81">
        <f t="shared" si="93"/>
        <v>591.75</v>
      </c>
      <c r="CT81">
        <f t="shared" si="94"/>
        <v>1360.39</v>
      </c>
      <c r="CU81">
        <f t="shared" si="95"/>
        <v>0</v>
      </c>
      <c r="CV81">
        <f t="shared" si="96"/>
        <v>4.0871199999999996</v>
      </c>
      <c r="CW81">
        <f t="shared" si="97"/>
        <v>0</v>
      </c>
      <c r="CX81">
        <f t="shared" si="98"/>
        <v>0</v>
      </c>
      <c r="CY81">
        <f t="shared" si="99"/>
        <v>5114.8031999999994</v>
      </c>
      <c r="CZ81">
        <f t="shared" si="100"/>
        <v>2230.9247999999998</v>
      </c>
      <c r="DC81" t="s">
        <v>3</v>
      </c>
      <c r="DD81" t="s">
        <v>3</v>
      </c>
      <c r="DE81" t="s">
        <v>3</v>
      </c>
      <c r="DF81" t="s">
        <v>3</v>
      </c>
      <c r="DG81" t="s">
        <v>3</v>
      </c>
      <c r="DH81" t="s">
        <v>3</v>
      </c>
      <c r="DI81" t="s">
        <v>3</v>
      </c>
      <c r="DJ81" t="s">
        <v>3</v>
      </c>
      <c r="DK81" t="s">
        <v>3</v>
      </c>
      <c r="DL81" t="s">
        <v>3</v>
      </c>
      <c r="DM81" t="s">
        <v>3</v>
      </c>
      <c r="DN81">
        <v>114</v>
      </c>
      <c r="DO81">
        <v>80</v>
      </c>
      <c r="DP81">
        <v>1.087</v>
      </c>
      <c r="DQ81">
        <v>1</v>
      </c>
      <c r="DU81">
        <v>1013</v>
      </c>
      <c r="DV81" t="s">
        <v>45</v>
      </c>
      <c r="DW81" t="s">
        <v>45</v>
      </c>
      <c r="DX81">
        <v>1</v>
      </c>
      <c r="DZ81" t="s">
        <v>3</v>
      </c>
      <c r="EA81" t="s">
        <v>3</v>
      </c>
      <c r="EB81" t="s">
        <v>3</v>
      </c>
      <c r="EC81" t="s">
        <v>3</v>
      </c>
      <c r="EE81">
        <v>54007979</v>
      </c>
      <c r="EF81">
        <v>30</v>
      </c>
      <c r="EG81" t="s">
        <v>25</v>
      </c>
      <c r="EH81">
        <v>0</v>
      </c>
      <c r="EI81" t="s">
        <v>3</v>
      </c>
      <c r="EJ81">
        <v>1</v>
      </c>
      <c r="EK81">
        <v>235</v>
      </c>
      <c r="EL81" t="s">
        <v>26</v>
      </c>
      <c r="EM81" t="s">
        <v>27</v>
      </c>
      <c r="EO81" t="s">
        <v>3</v>
      </c>
      <c r="EQ81">
        <v>0</v>
      </c>
      <c r="ER81">
        <v>237.1</v>
      </c>
      <c r="ES81">
        <v>5.67</v>
      </c>
      <c r="ET81">
        <v>187.78</v>
      </c>
      <c r="EU81">
        <v>18.989999999999998</v>
      </c>
      <c r="EV81">
        <v>43.65</v>
      </c>
      <c r="EW81">
        <v>3.76</v>
      </c>
      <c r="EX81">
        <v>0</v>
      </c>
      <c r="EY81">
        <v>0</v>
      </c>
      <c r="FQ81">
        <v>0</v>
      </c>
      <c r="FR81">
        <f t="shared" si="101"/>
        <v>0</v>
      </c>
      <c r="FS81">
        <v>0</v>
      </c>
      <c r="FX81">
        <v>114</v>
      </c>
      <c r="FY81">
        <v>80</v>
      </c>
      <c r="GA81" t="s">
        <v>3</v>
      </c>
      <c r="GD81">
        <v>0</v>
      </c>
      <c r="GF81">
        <v>-1090053427</v>
      </c>
      <c r="GG81">
        <v>2</v>
      </c>
      <c r="GH81">
        <v>1</v>
      </c>
      <c r="GI81">
        <v>2</v>
      </c>
      <c r="GJ81">
        <v>0</v>
      </c>
      <c r="GK81">
        <f>ROUND(R81*(R12)/100,2)</f>
        <v>3787.65</v>
      </c>
      <c r="GL81">
        <f t="shared" si="102"/>
        <v>0</v>
      </c>
      <c r="GM81">
        <f t="shared" si="103"/>
        <v>24869.08</v>
      </c>
      <c r="GN81">
        <f t="shared" si="104"/>
        <v>24869.08</v>
      </c>
      <c r="GO81">
        <f t="shared" si="105"/>
        <v>0</v>
      </c>
      <c r="GP81">
        <f t="shared" si="106"/>
        <v>0</v>
      </c>
      <c r="GR81">
        <v>0</v>
      </c>
      <c r="GS81">
        <v>0</v>
      </c>
      <c r="GT81">
        <v>0</v>
      </c>
      <c r="GU81" t="s">
        <v>3</v>
      </c>
      <c r="GV81">
        <f t="shared" si="107"/>
        <v>0</v>
      </c>
      <c r="GW81">
        <v>1</v>
      </c>
      <c r="GX81">
        <f t="shared" si="108"/>
        <v>0</v>
      </c>
      <c r="HA81">
        <v>0</v>
      </c>
      <c r="HB81">
        <v>0</v>
      </c>
      <c r="HC81">
        <f t="shared" si="109"/>
        <v>0</v>
      </c>
      <c r="HE81" t="s">
        <v>3</v>
      </c>
      <c r="HF81" t="s">
        <v>3</v>
      </c>
      <c r="HM81" t="s">
        <v>3</v>
      </c>
      <c r="HN81" t="s">
        <v>3</v>
      </c>
      <c r="HO81" t="s">
        <v>3</v>
      </c>
      <c r="HP81" t="s">
        <v>3</v>
      </c>
      <c r="HQ81" t="s">
        <v>3</v>
      </c>
      <c r="IK81">
        <v>0</v>
      </c>
    </row>
    <row r="82" spans="1:245" x14ac:dyDescent="0.2">
      <c r="A82">
        <v>17</v>
      </c>
      <c r="B82">
        <v>0</v>
      </c>
      <c r="C82">
        <f>ROW(SmtRes!A41)</f>
        <v>41</v>
      </c>
      <c r="D82">
        <f>ROW(EtalonRes!A77)</f>
        <v>77</v>
      </c>
      <c r="E82" t="s">
        <v>184</v>
      </c>
      <c r="F82" t="s">
        <v>48</v>
      </c>
      <c r="G82" t="s">
        <v>185</v>
      </c>
      <c r="H82" t="s">
        <v>45</v>
      </c>
      <c r="I82">
        <v>2</v>
      </c>
      <c r="J82">
        <v>0</v>
      </c>
      <c r="K82">
        <v>2</v>
      </c>
      <c r="O82">
        <f t="shared" si="70"/>
        <v>8467.17</v>
      </c>
      <c r="P82">
        <f t="shared" si="71"/>
        <v>96.9</v>
      </c>
      <c r="Q82">
        <f t="shared" si="72"/>
        <v>3000.67</v>
      </c>
      <c r="R82">
        <f t="shared" si="73"/>
        <v>690.09</v>
      </c>
      <c r="S82">
        <f t="shared" si="74"/>
        <v>5369.6</v>
      </c>
      <c r="T82">
        <f t="shared" si="75"/>
        <v>0</v>
      </c>
      <c r="U82">
        <f t="shared" si="76"/>
        <v>16.131080000000001</v>
      </c>
      <c r="V82">
        <f t="shared" si="77"/>
        <v>0</v>
      </c>
      <c r="W82">
        <f t="shared" si="78"/>
        <v>0</v>
      </c>
      <c r="X82">
        <f t="shared" si="79"/>
        <v>5047.42</v>
      </c>
      <c r="Y82">
        <f t="shared" si="80"/>
        <v>2201.54</v>
      </c>
      <c r="AA82">
        <v>54346617</v>
      </c>
      <c r="AB82">
        <f t="shared" si="81"/>
        <v>239.02</v>
      </c>
      <c r="AC82">
        <f t="shared" si="82"/>
        <v>5.88</v>
      </c>
      <c r="AD82">
        <f t="shared" si="83"/>
        <v>146.99</v>
      </c>
      <c r="AE82">
        <f t="shared" si="84"/>
        <v>11.07</v>
      </c>
      <c r="AF82">
        <f t="shared" si="85"/>
        <v>86.15</v>
      </c>
      <c r="AG82">
        <f t="shared" si="86"/>
        <v>0</v>
      </c>
      <c r="AH82">
        <f t="shared" si="87"/>
        <v>7.42</v>
      </c>
      <c r="AI82">
        <f t="shared" si="88"/>
        <v>0</v>
      </c>
      <c r="AJ82">
        <f t="shared" si="89"/>
        <v>0</v>
      </c>
      <c r="AK82">
        <v>239.02</v>
      </c>
      <c r="AL82">
        <v>5.88</v>
      </c>
      <c r="AM82">
        <v>146.99</v>
      </c>
      <c r="AN82">
        <v>11.07</v>
      </c>
      <c r="AO82">
        <v>86.15</v>
      </c>
      <c r="AP82">
        <v>0</v>
      </c>
      <c r="AQ82">
        <v>7.42</v>
      </c>
      <c r="AR82">
        <v>0</v>
      </c>
      <c r="AS82">
        <v>0</v>
      </c>
      <c r="AT82">
        <v>94</v>
      </c>
      <c r="AU82">
        <v>41</v>
      </c>
      <c r="AV82">
        <v>1.087</v>
      </c>
      <c r="AW82">
        <v>1</v>
      </c>
      <c r="AZ82">
        <v>1</v>
      </c>
      <c r="BA82">
        <v>28.67</v>
      </c>
      <c r="BB82">
        <v>9.39</v>
      </c>
      <c r="BC82">
        <v>8.24</v>
      </c>
      <c r="BD82" t="s">
        <v>3</v>
      </c>
      <c r="BE82" t="s">
        <v>3</v>
      </c>
      <c r="BF82" t="s">
        <v>3</v>
      </c>
      <c r="BG82" t="s">
        <v>3</v>
      </c>
      <c r="BH82">
        <v>0</v>
      </c>
      <c r="BI82">
        <v>1</v>
      </c>
      <c r="BJ82" t="s">
        <v>50</v>
      </c>
      <c r="BM82">
        <v>235</v>
      </c>
      <c r="BN82">
        <v>0</v>
      </c>
      <c r="BO82" t="s">
        <v>48</v>
      </c>
      <c r="BP82">
        <v>1</v>
      </c>
      <c r="BQ82">
        <v>30</v>
      </c>
      <c r="BR82">
        <v>0</v>
      </c>
      <c r="BS82">
        <v>28.67</v>
      </c>
      <c r="BT82">
        <v>1</v>
      </c>
      <c r="BU82">
        <v>1</v>
      </c>
      <c r="BV82">
        <v>1</v>
      </c>
      <c r="BW82">
        <v>1</v>
      </c>
      <c r="BX82">
        <v>1</v>
      </c>
      <c r="BY82" t="s">
        <v>3</v>
      </c>
      <c r="BZ82">
        <v>94</v>
      </c>
      <c r="CA82">
        <v>41</v>
      </c>
      <c r="CB82" t="s">
        <v>3</v>
      </c>
      <c r="CE82">
        <v>30</v>
      </c>
      <c r="CF82">
        <v>0</v>
      </c>
      <c r="CG82">
        <v>0</v>
      </c>
      <c r="CM82">
        <v>0</v>
      </c>
      <c r="CN82" t="s">
        <v>3</v>
      </c>
      <c r="CO82">
        <v>0</v>
      </c>
      <c r="CP82">
        <f t="shared" si="90"/>
        <v>8467.17</v>
      </c>
      <c r="CQ82">
        <f t="shared" si="91"/>
        <v>48.45</v>
      </c>
      <c r="CR82">
        <f t="shared" si="92"/>
        <v>1500.33</v>
      </c>
      <c r="CS82">
        <f t="shared" si="93"/>
        <v>344.9</v>
      </c>
      <c r="CT82">
        <f t="shared" si="94"/>
        <v>2684.95</v>
      </c>
      <c r="CU82">
        <f t="shared" si="95"/>
        <v>0</v>
      </c>
      <c r="CV82">
        <f t="shared" si="96"/>
        <v>8.0655400000000004</v>
      </c>
      <c r="CW82">
        <f t="shared" si="97"/>
        <v>0</v>
      </c>
      <c r="CX82">
        <f t="shared" si="98"/>
        <v>0</v>
      </c>
      <c r="CY82">
        <f t="shared" si="99"/>
        <v>5047.424</v>
      </c>
      <c r="CZ82">
        <f t="shared" si="100"/>
        <v>2201.5360000000001</v>
      </c>
      <c r="DC82" t="s">
        <v>3</v>
      </c>
      <c r="DD82" t="s">
        <v>3</v>
      </c>
      <c r="DE82" t="s">
        <v>3</v>
      </c>
      <c r="DF82" t="s">
        <v>3</v>
      </c>
      <c r="DG82" t="s">
        <v>3</v>
      </c>
      <c r="DH82" t="s">
        <v>3</v>
      </c>
      <c r="DI82" t="s">
        <v>3</v>
      </c>
      <c r="DJ82" t="s">
        <v>3</v>
      </c>
      <c r="DK82" t="s">
        <v>3</v>
      </c>
      <c r="DL82" t="s">
        <v>3</v>
      </c>
      <c r="DM82" t="s">
        <v>3</v>
      </c>
      <c r="DN82">
        <v>114</v>
      </c>
      <c r="DO82">
        <v>80</v>
      </c>
      <c r="DP82">
        <v>1.087</v>
      </c>
      <c r="DQ82">
        <v>1</v>
      </c>
      <c r="DU82">
        <v>1013</v>
      </c>
      <c r="DV82" t="s">
        <v>45</v>
      </c>
      <c r="DW82" t="s">
        <v>45</v>
      </c>
      <c r="DX82">
        <v>1</v>
      </c>
      <c r="DZ82" t="s">
        <v>3</v>
      </c>
      <c r="EA82" t="s">
        <v>3</v>
      </c>
      <c r="EB82" t="s">
        <v>3</v>
      </c>
      <c r="EC82" t="s">
        <v>3</v>
      </c>
      <c r="EE82">
        <v>54007979</v>
      </c>
      <c r="EF82">
        <v>30</v>
      </c>
      <c r="EG82" t="s">
        <v>25</v>
      </c>
      <c r="EH82">
        <v>0</v>
      </c>
      <c r="EI82" t="s">
        <v>3</v>
      </c>
      <c r="EJ82">
        <v>1</v>
      </c>
      <c r="EK82">
        <v>235</v>
      </c>
      <c r="EL82" t="s">
        <v>26</v>
      </c>
      <c r="EM82" t="s">
        <v>27</v>
      </c>
      <c r="EO82" t="s">
        <v>3</v>
      </c>
      <c r="EQ82">
        <v>0</v>
      </c>
      <c r="ER82">
        <v>239.02</v>
      </c>
      <c r="ES82">
        <v>5.88</v>
      </c>
      <c r="ET82">
        <v>146.99</v>
      </c>
      <c r="EU82">
        <v>11.07</v>
      </c>
      <c r="EV82">
        <v>86.15</v>
      </c>
      <c r="EW82">
        <v>7.42</v>
      </c>
      <c r="EX82">
        <v>0</v>
      </c>
      <c r="EY82">
        <v>0</v>
      </c>
      <c r="FQ82">
        <v>0</v>
      </c>
      <c r="FR82">
        <f t="shared" si="101"/>
        <v>0</v>
      </c>
      <c r="FS82">
        <v>0</v>
      </c>
      <c r="FX82">
        <v>114</v>
      </c>
      <c r="FY82">
        <v>80</v>
      </c>
      <c r="GA82" t="s">
        <v>3</v>
      </c>
      <c r="GD82">
        <v>0</v>
      </c>
      <c r="GF82">
        <v>607988226</v>
      </c>
      <c r="GG82">
        <v>2</v>
      </c>
      <c r="GH82">
        <v>1</v>
      </c>
      <c r="GI82">
        <v>2</v>
      </c>
      <c r="GJ82">
        <v>0</v>
      </c>
      <c r="GK82">
        <f>ROUND(R82*(R12)/100,2)</f>
        <v>1104.1400000000001</v>
      </c>
      <c r="GL82">
        <f t="shared" si="102"/>
        <v>0</v>
      </c>
      <c r="GM82">
        <f t="shared" si="103"/>
        <v>16820.27</v>
      </c>
      <c r="GN82">
        <f t="shared" si="104"/>
        <v>16820.27</v>
      </c>
      <c r="GO82">
        <f t="shared" si="105"/>
        <v>0</v>
      </c>
      <c r="GP82">
        <f t="shared" si="106"/>
        <v>0</v>
      </c>
      <c r="GR82">
        <v>0</v>
      </c>
      <c r="GS82">
        <v>0</v>
      </c>
      <c r="GT82">
        <v>0</v>
      </c>
      <c r="GU82" t="s">
        <v>3</v>
      </c>
      <c r="GV82">
        <f t="shared" si="107"/>
        <v>0</v>
      </c>
      <c r="GW82">
        <v>1</v>
      </c>
      <c r="GX82">
        <f t="shared" si="108"/>
        <v>0</v>
      </c>
      <c r="HA82">
        <v>0</v>
      </c>
      <c r="HB82">
        <v>0</v>
      </c>
      <c r="HC82">
        <f t="shared" si="109"/>
        <v>0</v>
      </c>
      <c r="HE82" t="s">
        <v>3</v>
      </c>
      <c r="HF82" t="s">
        <v>3</v>
      </c>
      <c r="HM82" t="s">
        <v>3</v>
      </c>
      <c r="HN82" t="s">
        <v>3</v>
      </c>
      <c r="HO82" t="s">
        <v>3</v>
      </c>
      <c r="HP82" t="s">
        <v>3</v>
      </c>
      <c r="HQ82" t="s">
        <v>3</v>
      </c>
      <c r="IK82">
        <v>0</v>
      </c>
    </row>
    <row r="83" spans="1:245" x14ac:dyDescent="0.2">
      <c r="A83">
        <v>17</v>
      </c>
      <c r="B83">
        <v>0</v>
      </c>
      <c r="C83">
        <f>ROW(SmtRes!A42)</f>
        <v>42</v>
      </c>
      <c r="D83">
        <f>ROW(EtalonRes!A78)</f>
        <v>78</v>
      </c>
      <c r="E83" t="s">
        <v>186</v>
      </c>
      <c r="F83" t="s">
        <v>52</v>
      </c>
      <c r="G83" t="s">
        <v>187</v>
      </c>
      <c r="H83" t="s">
        <v>54</v>
      </c>
      <c r="I83">
        <v>5.1999999999999998E-2</v>
      </c>
      <c r="J83">
        <v>0</v>
      </c>
      <c r="K83">
        <v>5.1999999999999998E-2</v>
      </c>
      <c r="O83">
        <f t="shared" si="70"/>
        <v>4424.04</v>
      </c>
      <c r="P83">
        <f t="shared" si="71"/>
        <v>2048.5500000000002</v>
      </c>
      <c r="Q83">
        <f t="shared" si="72"/>
        <v>625.19000000000005</v>
      </c>
      <c r="R83">
        <f t="shared" si="73"/>
        <v>164.28</v>
      </c>
      <c r="S83">
        <f t="shared" si="74"/>
        <v>1750.3</v>
      </c>
      <c r="T83">
        <f t="shared" si="75"/>
        <v>0</v>
      </c>
      <c r="U83">
        <f t="shared" si="76"/>
        <v>4.9515023999999999</v>
      </c>
      <c r="V83">
        <f t="shared" si="77"/>
        <v>0</v>
      </c>
      <c r="W83">
        <f t="shared" si="78"/>
        <v>0</v>
      </c>
      <c r="X83">
        <f t="shared" si="79"/>
        <v>1382.74</v>
      </c>
      <c r="Y83">
        <f t="shared" si="80"/>
        <v>717.62</v>
      </c>
      <c r="AA83">
        <v>54346617</v>
      </c>
      <c r="AB83">
        <f t="shared" si="81"/>
        <v>7053.08</v>
      </c>
      <c r="AC83">
        <f t="shared" si="82"/>
        <v>4781</v>
      </c>
      <c r="AD83">
        <f t="shared" si="83"/>
        <v>1191.97</v>
      </c>
      <c r="AE83">
        <f t="shared" si="84"/>
        <v>101.46</v>
      </c>
      <c r="AF83">
        <f t="shared" si="85"/>
        <v>1080.1099999999999</v>
      </c>
      <c r="AG83">
        <f t="shared" si="86"/>
        <v>0</v>
      </c>
      <c r="AH83">
        <f t="shared" si="87"/>
        <v>87.6</v>
      </c>
      <c r="AI83">
        <f t="shared" si="88"/>
        <v>0</v>
      </c>
      <c r="AJ83">
        <f t="shared" si="89"/>
        <v>0</v>
      </c>
      <c r="AK83">
        <v>7053.08</v>
      </c>
      <c r="AL83">
        <v>4781</v>
      </c>
      <c r="AM83">
        <v>1191.97</v>
      </c>
      <c r="AN83">
        <v>101.46</v>
      </c>
      <c r="AO83">
        <v>1080.1099999999999</v>
      </c>
      <c r="AP83">
        <v>0</v>
      </c>
      <c r="AQ83">
        <v>87.6</v>
      </c>
      <c r="AR83">
        <v>0</v>
      </c>
      <c r="AS83">
        <v>0</v>
      </c>
      <c r="AT83">
        <v>79</v>
      </c>
      <c r="AU83">
        <v>41</v>
      </c>
      <c r="AV83">
        <v>1.087</v>
      </c>
      <c r="AW83">
        <v>1</v>
      </c>
      <c r="AZ83">
        <v>1</v>
      </c>
      <c r="BA83">
        <v>28.67</v>
      </c>
      <c r="BB83">
        <v>9.2799999999999994</v>
      </c>
      <c r="BC83">
        <v>8.24</v>
      </c>
      <c r="BD83" t="s">
        <v>3</v>
      </c>
      <c r="BE83" t="s">
        <v>3</v>
      </c>
      <c r="BF83" t="s">
        <v>3</v>
      </c>
      <c r="BG83" t="s">
        <v>3</v>
      </c>
      <c r="BH83">
        <v>0</v>
      </c>
      <c r="BI83">
        <v>2</v>
      </c>
      <c r="BJ83" t="s">
        <v>55</v>
      </c>
      <c r="BM83">
        <v>319</v>
      </c>
      <c r="BN83">
        <v>0</v>
      </c>
      <c r="BO83" t="s">
        <v>52</v>
      </c>
      <c r="BP83">
        <v>1</v>
      </c>
      <c r="BQ83">
        <v>40</v>
      </c>
      <c r="BR83">
        <v>0</v>
      </c>
      <c r="BS83">
        <v>28.67</v>
      </c>
      <c r="BT83">
        <v>1</v>
      </c>
      <c r="BU83">
        <v>1</v>
      </c>
      <c r="BV83">
        <v>1</v>
      </c>
      <c r="BW83">
        <v>1</v>
      </c>
      <c r="BX83">
        <v>1</v>
      </c>
      <c r="BY83" t="s">
        <v>3</v>
      </c>
      <c r="BZ83">
        <v>79</v>
      </c>
      <c r="CA83">
        <v>41</v>
      </c>
      <c r="CB83" t="s">
        <v>3</v>
      </c>
      <c r="CE83">
        <v>30</v>
      </c>
      <c r="CF83">
        <v>0</v>
      </c>
      <c r="CG83">
        <v>0</v>
      </c>
      <c r="CM83">
        <v>0</v>
      </c>
      <c r="CN83" t="s">
        <v>3</v>
      </c>
      <c r="CO83">
        <v>0</v>
      </c>
      <c r="CP83">
        <f t="shared" si="90"/>
        <v>4424.04</v>
      </c>
      <c r="CQ83">
        <f t="shared" si="91"/>
        <v>39395.440000000002</v>
      </c>
      <c r="CR83">
        <f t="shared" si="92"/>
        <v>12023.82</v>
      </c>
      <c r="CS83">
        <f t="shared" si="93"/>
        <v>3162.01</v>
      </c>
      <c r="CT83">
        <f t="shared" si="94"/>
        <v>33660.870000000003</v>
      </c>
      <c r="CU83">
        <f t="shared" si="95"/>
        <v>0</v>
      </c>
      <c r="CV83">
        <f t="shared" si="96"/>
        <v>95.221199999999996</v>
      </c>
      <c r="CW83">
        <f t="shared" si="97"/>
        <v>0</v>
      </c>
      <c r="CX83">
        <f t="shared" si="98"/>
        <v>0</v>
      </c>
      <c r="CY83">
        <f t="shared" si="99"/>
        <v>1382.7370000000001</v>
      </c>
      <c r="CZ83">
        <f t="shared" si="100"/>
        <v>717.62299999999993</v>
      </c>
      <c r="DC83" t="s">
        <v>3</v>
      </c>
      <c r="DD83" t="s">
        <v>3</v>
      </c>
      <c r="DE83" t="s">
        <v>3</v>
      </c>
      <c r="DF83" t="s">
        <v>3</v>
      </c>
      <c r="DG83" t="s">
        <v>3</v>
      </c>
      <c r="DH83" t="s">
        <v>3</v>
      </c>
      <c r="DI83" t="s">
        <v>3</v>
      </c>
      <c r="DJ83" t="s">
        <v>3</v>
      </c>
      <c r="DK83" t="s">
        <v>3</v>
      </c>
      <c r="DL83" t="s">
        <v>3</v>
      </c>
      <c r="DM83" t="s">
        <v>3</v>
      </c>
      <c r="DN83">
        <v>114</v>
      </c>
      <c r="DO83">
        <v>67</v>
      </c>
      <c r="DP83">
        <v>1.087</v>
      </c>
      <c r="DQ83">
        <v>1</v>
      </c>
      <c r="DU83">
        <v>1013</v>
      </c>
      <c r="DV83" t="s">
        <v>54</v>
      </c>
      <c r="DW83" t="s">
        <v>54</v>
      </c>
      <c r="DX83">
        <v>1</v>
      </c>
      <c r="DZ83" t="s">
        <v>3</v>
      </c>
      <c r="EA83" t="s">
        <v>3</v>
      </c>
      <c r="EB83" t="s">
        <v>3</v>
      </c>
      <c r="EC83" t="s">
        <v>3</v>
      </c>
      <c r="EE83">
        <v>54008063</v>
      </c>
      <c r="EF83">
        <v>40</v>
      </c>
      <c r="EG83" t="s">
        <v>56</v>
      </c>
      <c r="EH83">
        <v>0</v>
      </c>
      <c r="EI83" t="s">
        <v>3</v>
      </c>
      <c r="EJ83">
        <v>2</v>
      </c>
      <c r="EK83">
        <v>319</v>
      </c>
      <c r="EL83" t="s">
        <v>57</v>
      </c>
      <c r="EM83" t="s">
        <v>58</v>
      </c>
      <c r="EO83" t="s">
        <v>3</v>
      </c>
      <c r="EQ83">
        <v>0</v>
      </c>
      <c r="ER83">
        <v>7053.08</v>
      </c>
      <c r="ES83">
        <v>4781</v>
      </c>
      <c r="ET83">
        <v>1191.97</v>
      </c>
      <c r="EU83">
        <v>101.46</v>
      </c>
      <c r="EV83">
        <v>1080.1099999999999</v>
      </c>
      <c r="EW83">
        <v>87.6</v>
      </c>
      <c r="EX83">
        <v>0</v>
      </c>
      <c r="EY83">
        <v>0</v>
      </c>
      <c r="FQ83">
        <v>0</v>
      </c>
      <c r="FR83">
        <f t="shared" si="101"/>
        <v>0</v>
      </c>
      <c r="FS83">
        <v>0</v>
      </c>
      <c r="FX83">
        <v>114</v>
      </c>
      <c r="FY83">
        <v>67</v>
      </c>
      <c r="GA83" t="s">
        <v>3</v>
      </c>
      <c r="GD83">
        <v>0</v>
      </c>
      <c r="GF83">
        <v>-492700056</v>
      </c>
      <c r="GG83">
        <v>2</v>
      </c>
      <c r="GH83">
        <v>1</v>
      </c>
      <c r="GI83">
        <v>2</v>
      </c>
      <c r="GJ83">
        <v>0</v>
      </c>
      <c r="GK83">
        <f>ROUND(R83*(R12)/100,2)</f>
        <v>262.85000000000002</v>
      </c>
      <c r="GL83">
        <f t="shared" si="102"/>
        <v>0</v>
      </c>
      <c r="GM83">
        <f t="shared" si="103"/>
        <v>6787.25</v>
      </c>
      <c r="GN83">
        <f t="shared" si="104"/>
        <v>0</v>
      </c>
      <c r="GO83">
        <f t="shared" si="105"/>
        <v>6787.25</v>
      </c>
      <c r="GP83">
        <f t="shared" si="106"/>
        <v>0</v>
      </c>
      <c r="GR83">
        <v>0</v>
      </c>
      <c r="GS83">
        <v>0</v>
      </c>
      <c r="GT83">
        <v>0</v>
      </c>
      <c r="GU83" t="s">
        <v>3</v>
      </c>
      <c r="GV83">
        <f t="shared" si="107"/>
        <v>0</v>
      </c>
      <c r="GW83">
        <v>1</v>
      </c>
      <c r="GX83">
        <f t="shared" si="108"/>
        <v>0</v>
      </c>
      <c r="HA83">
        <v>0</v>
      </c>
      <c r="HB83">
        <v>0</v>
      </c>
      <c r="HC83">
        <f t="shared" si="109"/>
        <v>0</v>
      </c>
      <c r="HE83" t="s">
        <v>3</v>
      </c>
      <c r="HF83" t="s">
        <v>3</v>
      </c>
      <c r="HM83" t="s">
        <v>3</v>
      </c>
      <c r="HN83" t="s">
        <v>3</v>
      </c>
      <c r="HO83" t="s">
        <v>3</v>
      </c>
      <c r="HP83" t="s">
        <v>3</v>
      </c>
      <c r="HQ83" t="s">
        <v>3</v>
      </c>
      <c r="IK83">
        <v>0</v>
      </c>
    </row>
    <row r="84" spans="1:245" x14ac:dyDescent="0.2">
      <c r="A84">
        <v>17</v>
      </c>
      <c r="B84">
        <v>0</v>
      </c>
      <c r="C84">
        <f>ROW(SmtRes!A43)</f>
        <v>43</v>
      </c>
      <c r="D84">
        <f>ROW(EtalonRes!A79)</f>
        <v>79</v>
      </c>
      <c r="E84" t="s">
        <v>188</v>
      </c>
      <c r="F84" t="s">
        <v>60</v>
      </c>
      <c r="G84" t="s">
        <v>189</v>
      </c>
      <c r="H84" t="s">
        <v>62</v>
      </c>
      <c r="I84">
        <v>4</v>
      </c>
      <c r="J84">
        <v>0</v>
      </c>
      <c r="K84">
        <v>4</v>
      </c>
      <c r="O84">
        <f t="shared" si="70"/>
        <v>12530.27</v>
      </c>
      <c r="P84">
        <f t="shared" si="71"/>
        <v>188.53</v>
      </c>
      <c r="Q84">
        <f t="shared" si="72"/>
        <v>7650.75</v>
      </c>
      <c r="R84">
        <f t="shared" si="73"/>
        <v>3724.81</v>
      </c>
      <c r="S84">
        <f t="shared" si="74"/>
        <v>4690.99</v>
      </c>
      <c r="T84">
        <f t="shared" si="75"/>
        <v>0</v>
      </c>
      <c r="U84">
        <f t="shared" si="76"/>
        <v>12.783119999999998</v>
      </c>
      <c r="V84">
        <f t="shared" si="77"/>
        <v>0</v>
      </c>
      <c r="W84">
        <f t="shared" si="78"/>
        <v>0</v>
      </c>
      <c r="X84">
        <f t="shared" si="79"/>
        <v>3705.88</v>
      </c>
      <c r="Y84">
        <f t="shared" si="80"/>
        <v>1923.31</v>
      </c>
      <c r="AA84">
        <v>54346617</v>
      </c>
      <c r="AB84">
        <f t="shared" si="81"/>
        <v>194</v>
      </c>
      <c r="AC84">
        <f t="shared" si="82"/>
        <v>5.72</v>
      </c>
      <c r="AD84">
        <f t="shared" si="83"/>
        <v>150.65</v>
      </c>
      <c r="AE84">
        <f t="shared" si="84"/>
        <v>29.88</v>
      </c>
      <c r="AF84">
        <f t="shared" si="85"/>
        <v>37.630000000000003</v>
      </c>
      <c r="AG84">
        <f t="shared" si="86"/>
        <v>0</v>
      </c>
      <c r="AH84">
        <f t="shared" si="87"/>
        <v>2.94</v>
      </c>
      <c r="AI84">
        <f t="shared" si="88"/>
        <v>0</v>
      </c>
      <c r="AJ84">
        <f t="shared" si="89"/>
        <v>0</v>
      </c>
      <c r="AK84">
        <v>194</v>
      </c>
      <c r="AL84">
        <v>5.72</v>
      </c>
      <c r="AM84">
        <v>150.65</v>
      </c>
      <c r="AN84">
        <v>29.88</v>
      </c>
      <c r="AO84">
        <v>37.630000000000003</v>
      </c>
      <c r="AP84">
        <v>0</v>
      </c>
      <c r="AQ84">
        <v>2.94</v>
      </c>
      <c r="AR84">
        <v>0</v>
      </c>
      <c r="AS84">
        <v>0</v>
      </c>
      <c r="AT84">
        <v>79</v>
      </c>
      <c r="AU84">
        <v>41</v>
      </c>
      <c r="AV84">
        <v>1.087</v>
      </c>
      <c r="AW84">
        <v>1</v>
      </c>
      <c r="AZ84">
        <v>1</v>
      </c>
      <c r="BA84">
        <v>28.67</v>
      </c>
      <c r="BB84">
        <v>11.68</v>
      </c>
      <c r="BC84">
        <v>8.24</v>
      </c>
      <c r="BD84" t="s">
        <v>3</v>
      </c>
      <c r="BE84" t="s">
        <v>3</v>
      </c>
      <c r="BF84" t="s">
        <v>3</v>
      </c>
      <c r="BG84" t="s">
        <v>3</v>
      </c>
      <c r="BH84">
        <v>0</v>
      </c>
      <c r="BI84">
        <v>2</v>
      </c>
      <c r="BJ84" t="s">
        <v>63</v>
      </c>
      <c r="BM84">
        <v>329</v>
      </c>
      <c r="BN84">
        <v>0</v>
      </c>
      <c r="BO84" t="s">
        <v>60</v>
      </c>
      <c r="BP84">
        <v>1</v>
      </c>
      <c r="BQ84">
        <v>40</v>
      </c>
      <c r="BR84">
        <v>0</v>
      </c>
      <c r="BS84">
        <v>28.67</v>
      </c>
      <c r="BT84">
        <v>1</v>
      </c>
      <c r="BU84">
        <v>1</v>
      </c>
      <c r="BV84">
        <v>1</v>
      </c>
      <c r="BW84">
        <v>1</v>
      </c>
      <c r="BX84">
        <v>1</v>
      </c>
      <c r="BY84" t="s">
        <v>3</v>
      </c>
      <c r="BZ84">
        <v>79</v>
      </c>
      <c r="CA84">
        <v>41</v>
      </c>
      <c r="CB84" t="s">
        <v>3</v>
      </c>
      <c r="CE84">
        <v>30</v>
      </c>
      <c r="CF84">
        <v>0</v>
      </c>
      <c r="CG84">
        <v>0</v>
      </c>
      <c r="CM84">
        <v>0</v>
      </c>
      <c r="CN84" t="s">
        <v>3</v>
      </c>
      <c r="CO84">
        <v>0</v>
      </c>
      <c r="CP84">
        <f t="shared" si="90"/>
        <v>12530.27</v>
      </c>
      <c r="CQ84">
        <f t="shared" si="91"/>
        <v>47.13</v>
      </c>
      <c r="CR84">
        <f t="shared" si="92"/>
        <v>1912.72</v>
      </c>
      <c r="CS84">
        <f t="shared" si="93"/>
        <v>931.2</v>
      </c>
      <c r="CT84">
        <f t="shared" si="94"/>
        <v>1172.5999999999999</v>
      </c>
      <c r="CU84">
        <f t="shared" si="95"/>
        <v>0</v>
      </c>
      <c r="CV84">
        <f t="shared" si="96"/>
        <v>3.1957799999999996</v>
      </c>
      <c r="CW84">
        <f t="shared" si="97"/>
        <v>0</v>
      </c>
      <c r="CX84">
        <f t="shared" si="98"/>
        <v>0</v>
      </c>
      <c r="CY84">
        <f t="shared" si="99"/>
        <v>3705.8820999999998</v>
      </c>
      <c r="CZ84">
        <f t="shared" si="100"/>
        <v>1923.3058999999998</v>
      </c>
      <c r="DC84" t="s">
        <v>3</v>
      </c>
      <c r="DD84" t="s">
        <v>3</v>
      </c>
      <c r="DE84" t="s">
        <v>3</v>
      </c>
      <c r="DF84" t="s">
        <v>3</v>
      </c>
      <c r="DG84" t="s">
        <v>3</v>
      </c>
      <c r="DH84" t="s">
        <v>3</v>
      </c>
      <c r="DI84" t="s">
        <v>3</v>
      </c>
      <c r="DJ84" t="s">
        <v>3</v>
      </c>
      <c r="DK84" t="s">
        <v>3</v>
      </c>
      <c r="DL84" t="s">
        <v>3</v>
      </c>
      <c r="DM84" t="s">
        <v>3</v>
      </c>
      <c r="DN84">
        <v>114</v>
      </c>
      <c r="DO84">
        <v>67</v>
      </c>
      <c r="DP84">
        <v>1.087</v>
      </c>
      <c r="DQ84">
        <v>1</v>
      </c>
      <c r="DU84">
        <v>1013</v>
      </c>
      <c r="DV84" t="s">
        <v>62</v>
      </c>
      <c r="DW84" t="s">
        <v>62</v>
      </c>
      <c r="DX84">
        <v>1</v>
      </c>
      <c r="DZ84" t="s">
        <v>3</v>
      </c>
      <c r="EA84" t="s">
        <v>3</v>
      </c>
      <c r="EB84" t="s">
        <v>3</v>
      </c>
      <c r="EC84" t="s">
        <v>3</v>
      </c>
      <c r="EE84">
        <v>54008073</v>
      </c>
      <c r="EF84">
        <v>40</v>
      </c>
      <c r="EG84" t="s">
        <v>56</v>
      </c>
      <c r="EH84">
        <v>0</v>
      </c>
      <c r="EI84" t="s">
        <v>3</v>
      </c>
      <c r="EJ84">
        <v>2</v>
      </c>
      <c r="EK84">
        <v>329</v>
      </c>
      <c r="EL84" t="s">
        <v>64</v>
      </c>
      <c r="EM84" t="s">
        <v>65</v>
      </c>
      <c r="EO84" t="s">
        <v>3</v>
      </c>
      <c r="EQ84">
        <v>0</v>
      </c>
      <c r="ER84">
        <v>194</v>
      </c>
      <c r="ES84">
        <v>5.72</v>
      </c>
      <c r="ET84">
        <v>150.65</v>
      </c>
      <c r="EU84">
        <v>29.88</v>
      </c>
      <c r="EV84">
        <v>37.630000000000003</v>
      </c>
      <c r="EW84">
        <v>2.94</v>
      </c>
      <c r="EX84">
        <v>0</v>
      </c>
      <c r="EY84">
        <v>0</v>
      </c>
      <c r="FQ84">
        <v>0</v>
      </c>
      <c r="FR84">
        <f t="shared" si="101"/>
        <v>0</v>
      </c>
      <c r="FS84">
        <v>0</v>
      </c>
      <c r="FX84">
        <v>114</v>
      </c>
      <c r="FY84">
        <v>67</v>
      </c>
      <c r="GA84" t="s">
        <v>3</v>
      </c>
      <c r="GD84">
        <v>0</v>
      </c>
      <c r="GF84">
        <v>-529037221</v>
      </c>
      <c r="GG84">
        <v>2</v>
      </c>
      <c r="GH84">
        <v>1</v>
      </c>
      <c r="GI84">
        <v>2</v>
      </c>
      <c r="GJ84">
        <v>0</v>
      </c>
      <c r="GK84">
        <f>ROUND(R84*(R12)/100,2)</f>
        <v>5959.7</v>
      </c>
      <c r="GL84">
        <f t="shared" si="102"/>
        <v>0</v>
      </c>
      <c r="GM84">
        <f t="shared" si="103"/>
        <v>24119.16</v>
      </c>
      <c r="GN84">
        <f t="shared" si="104"/>
        <v>0</v>
      </c>
      <c r="GO84">
        <f t="shared" si="105"/>
        <v>24119.16</v>
      </c>
      <c r="GP84">
        <f t="shared" si="106"/>
        <v>0</v>
      </c>
      <c r="GR84">
        <v>0</v>
      </c>
      <c r="GS84">
        <v>0</v>
      </c>
      <c r="GT84">
        <v>0</v>
      </c>
      <c r="GU84" t="s">
        <v>3</v>
      </c>
      <c r="GV84">
        <f t="shared" si="107"/>
        <v>0</v>
      </c>
      <c r="GW84">
        <v>1</v>
      </c>
      <c r="GX84">
        <f t="shared" si="108"/>
        <v>0</v>
      </c>
      <c r="HA84">
        <v>0</v>
      </c>
      <c r="HB84">
        <v>0</v>
      </c>
      <c r="HC84">
        <f t="shared" si="109"/>
        <v>0</v>
      </c>
      <c r="HE84" t="s">
        <v>3</v>
      </c>
      <c r="HF84" t="s">
        <v>3</v>
      </c>
      <c r="HM84" t="s">
        <v>3</v>
      </c>
      <c r="HN84" t="s">
        <v>3</v>
      </c>
      <c r="HO84" t="s">
        <v>3</v>
      </c>
      <c r="HP84" t="s">
        <v>3</v>
      </c>
      <c r="HQ84" t="s">
        <v>3</v>
      </c>
      <c r="IK84">
        <v>0</v>
      </c>
    </row>
    <row r="85" spans="1:245" x14ac:dyDescent="0.2">
      <c r="A85">
        <v>17</v>
      </c>
      <c r="B85">
        <v>0</v>
      </c>
      <c r="C85">
        <f>ROW(SmtRes!A44)</f>
        <v>44</v>
      </c>
      <c r="D85">
        <f>ROW(EtalonRes!A80)</f>
        <v>80</v>
      </c>
      <c r="E85" t="s">
        <v>190</v>
      </c>
      <c r="F85" t="s">
        <v>67</v>
      </c>
      <c r="G85" t="s">
        <v>191</v>
      </c>
      <c r="H85" t="s">
        <v>62</v>
      </c>
      <c r="I85">
        <v>9</v>
      </c>
      <c r="J85">
        <v>0</v>
      </c>
      <c r="K85">
        <v>9</v>
      </c>
      <c r="O85">
        <f t="shared" si="70"/>
        <v>3515.53</v>
      </c>
      <c r="P85">
        <f t="shared" si="71"/>
        <v>5.22</v>
      </c>
      <c r="Q85">
        <f t="shared" si="72"/>
        <v>2329.39</v>
      </c>
      <c r="R85">
        <f t="shared" si="73"/>
        <v>1194.97</v>
      </c>
      <c r="S85">
        <f t="shared" si="74"/>
        <v>1180.92</v>
      </c>
      <c r="T85">
        <f t="shared" si="75"/>
        <v>0</v>
      </c>
      <c r="U85">
        <f t="shared" si="76"/>
        <v>3.4240499999999994</v>
      </c>
      <c r="V85">
        <f t="shared" si="77"/>
        <v>0</v>
      </c>
      <c r="W85">
        <f t="shared" si="78"/>
        <v>0</v>
      </c>
      <c r="X85">
        <f t="shared" si="79"/>
        <v>932.93</v>
      </c>
      <c r="Y85">
        <f t="shared" si="80"/>
        <v>484.18</v>
      </c>
      <c r="AA85">
        <v>54346617</v>
      </c>
      <c r="AB85">
        <f t="shared" si="81"/>
        <v>24.04</v>
      </c>
      <c r="AC85">
        <f t="shared" si="82"/>
        <v>7.0000000000000007E-2</v>
      </c>
      <c r="AD85">
        <f t="shared" si="83"/>
        <v>19.760000000000002</v>
      </c>
      <c r="AE85">
        <f t="shared" si="84"/>
        <v>4.26</v>
      </c>
      <c r="AF85">
        <f t="shared" si="85"/>
        <v>4.21</v>
      </c>
      <c r="AG85">
        <f t="shared" si="86"/>
        <v>0</v>
      </c>
      <c r="AH85">
        <f t="shared" si="87"/>
        <v>0.35</v>
      </c>
      <c r="AI85">
        <f t="shared" si="88"/>
        <v>0</v>
      </c>
      <c r="AJ85">
        <f t="shared" si="89"/>
        <v>0</v>
      </c>
      <c r="AK85">
        <v>24.04</v>
      </c>
      <c r="AL85">
        <v>7.0000000000000007E-2</v>
      </c>
      <c r="AM85">
        <v>19.760000000000002</v>
      </c>
      <c r="AN85">
        <v>4.26</v>
      </c>
      <c r="AO85">
        <v>4.21</v>
      </c>
      <c r="AP85">
        <v>0</v>
      </c>
      <c r="AQ85">
        <v>0.35</v>
      </c>
      <c r="AR85">
        <v>0</v>
      </c>
      <c r="AS85">
        <v>0</v>
      </c>
      <c r="AT85">
        <v>79</v>
      </c>
      <c r="AU85">
        <v>41</v>
      </c>
      <c r="AV85">
        <v>1.087</v>
      </c>
      <c r="AW85">
        <v>1</v>
      </c>
      <c r="AZ85">
        <v>1</v>
      </c>
      <c r="BA85">
        <v>28.67</v>
      </c>
      <c r="BB85">
        <v>12.05</v>
      </c>
      <c r="BC85">
        <v>8.2899999999999991</v>
      </c>
      <c r="BD85" t="s">
        <v>3</v>
      </c>
      <c r="BE85" t="s">
        <v>3</v>
      </c>
      <c r="BF85" t="s">
        <v>3</v>
      </c>
      <c r="BG85" t="s">
        <v>3</v>
      </c>
      <c r="BH85">
        <v>0</v>
      </c>
      <c r="BI85">
        <v>2</v>
      </c>
      <c r="BJ85" t="s">
        <v>69</v>
      </c>
      <c r="BM85">
        <v>326</v>
      </c>
      <c r="BN85">
        <v>0</v>
      </c>
      <c r="BO85" t="s">
        <v>67</v>
      </c>
      <c r="BP85">
        <v>1</v>
      </c>
      <c r="BQ85">
        <v>40</v>
      </c>
      <c r="BR85">
        <v>0</v>
      </c>
      <c r="BS85">
        <v>28.67</v>
      </c>
      <c r="BT85">
        <v>1</v>
      </c>
      <c r="BU85">
        <v>1</v>
      </c>
      <c r="BV85">
        <v>1</v>
      </c>
      <c r="BW85">
        <v>1</v>
      </c>
      <c r="BX85">
        <v>1</v>
      </c>
      <c r="BY85" t="s">
        <v>3</v>
      </c>
      <c r="BZ85">
        <v>79</v>
      </c>
      <c r="CA85">
        <v>41</v>
      </c>
      <c r="CB85" t="s">
        <v>3</v>
      </c>
      <c r="CE85">
        <v>30</v>
      </c>
      <c r="CF85">
        <v>0</v>
      </c>
      <c r="CG85">
        <v>0</v>
      </c>
      <c r="CM85">
        <v>0</v>
      </c>
      <c r="CN85" t="s">
        <v>3</v>
      </c>
      <c r="CO85">
        <v>0</v>
      </c>
      <c r="CP85">
        <f t="shared" si="90"/>
        <v>3515.5299999999997</v>
      </c>
      <c r="CQ85">
        <f t="shared" si="91"/>
        <v>0.57999999999999996</v>
      </c>
      <c r="CR85">
        <f t="shared" si="92"/>
        <v>258.83</v>
      </c>
      <c r="CS85">
        <f t="shared" si="93"/>
        <v>132.74</v>
      </c>
      <c r="CT85">
        <f t="shared" si="94"/>
        <v>131.31</v>
      </c>
      <c r="CU85">
        <f t="shared" si="95"/>
        <v>0</v>
      </c>
      <c r="CV85">
        <f t="shared" si="96"/>
        <v>0.38044999999999995</v>
      </c>
      <c r="CW85">
        <f t="shared" si="97"/>
        <v>0</v>
      </c>
      <c r="CX85">
        <f t="shared" si="98"/>
        <v>0</v>
      </c>
      <c r="CY85">
        <f t="shared" si="99"/>
        <v>932.92680000000007</v>
      </c>
      <c r="CZ85">
        <f t="shared" si="100"/>
        <v>484.17720000000003</v>
      </c>
      <c r="DC85" t="s">
        <v>3</v>
      </c>
      <c r="DD85" t="s">
        <v>3</v>
      </c>
      <c r="DE85" t="s">
        <v>3</v>
      </c>
      <c r="DF85" t="s">
        <v>3</v>
      </c>
      <c r="DG85" t="s">
        <v>3</v>
      </c>
      <c r="DH85" t="s">
        <v>3</v>
      </c>
      <c r="DI85" t="s">
        <v>3</v>
      </c>
      <c r="DJ85" t="s">
        <v>3</v>
      </c>
      <c r="DK85" t="s">
        <v>3</v>
      </c>
      <c r="DL85" t="s">
        <v>3</v>
      </c>
      <c r="DM85" t="s">
        <v>3</v>
      </c>
      <c r="DN85">
        <v>114</v>
      </c>
      <c r="DO85">
        <v>67</v>
      </c>
      <c r="DP85">
        <v>1.087</v>
      </c>
      <c r="DQ85">
        <v>1</v>
      </c>
      <c r="DU85">
        <v>1013</v>
      </c>
      <c r="DV85" t="s">
        <v>62</v>
      </c>
      <c r="DW85" t="s">
        <v>62</v>
      </c>
      <c r="DX85">
        <v>1</v>
      </c>
      <c r="DZ85" t="s">
        <v>3</v>
      </c>
      <c r="EA85" t="s">
        <v>3</v>
      </c>
      <c r="EB85" t="s">
        <v>3</v>
      </c>
      <c r="EC85" t="s">
        <v>3</v>
      </c>
      <c r="EE85">
        <v>54008070</v>
      </c>
      <c r="EF85">
        <v>40</v>
      </c>
      <c r="EG85" t="s">
        <v>56</v>
      </c>
      <c r="EH85">
        <v>0</v>
      </c>
      <c r="EI85" t="s">
        <v>3</v>
      </c>
      <c r="EJ85">
        <v>2</v>
      </c>
      <c r="EK85">
        <v>326</v>
      </c>
      <c r="EL85" t="s">
        <v>70</v>
      </c>
      <c r="EM85" t="s">
        <v>71</v>
      </c>
      <c r="EO85" t="s">
        <v>3</v>
      </c>
      <c r="EQ85">
        <v>0</v>
      </c>
      <c r="ER85">
        <v>24.04</v>
      </c>
      <c r="ES85">
        <v>7.0000000000000007E-2</v>
      </c>
      <c r="ET85">
        <v>19.760000000000002</v>
      </c>
      <c r="EU85">
        <v>4.26</v>
      </c>
      <c r="EV85">
        <v>4.21</v>
      </c>
      <c r="EW85">
        <v>0.35</v>
      </c>
      <c r="EX85">
        <v>0</v>
      </c>
      <c r="EY85">
        <v>0</v>
      </c>
      <c r="FQ85">
        <v>0</v>
      </c>
      <c r="FR85">
        <f t="shared" si="101"/>
        <v>0</v>
      </c>
      <c r="FS85">
        <v>0</v>
      </c>
      <c r="FX85">
        <v>114</v>
      </c>
      <c r="FY85">
        <v>67</v>
      </c>
      <c r="GA85" t="s">
        <v>3</v>
      </c>
      <c r="GD85">
        <v>0</v>
      </c>
      <c r="GF85">
        <v>-439366334</v>
      </c>
      <c r="GG85">
        <v>2</v>
      </c>
      <c r="GH85">
        <v>1</v>
      </c>
      <c r="GI85">
        <v>2</v>
      </c>
      <c r="GJ85">
        <v>0</v>
      </c>
      <c r="GK85">
        <f>ROUND(R85*(R12)/100,2)</f>
        <v>1911.95</v>
      </c>
      <c r="GL85">
        <f t="shared" si="102"/>
        <v>0</v>
      </c>
      <c r="GM85">
        <f t="shared" si="103"/>
        <v>6844.59</v>
      </c>
      <c r="GN85">
        <f t="shared" si="104"/>
        <v>0</v>
      </c>
      <c r="GO85">
        <f t="shared" si="105"/>
        <v>6844.59</v>
      </c>
      <c r="GP85">
        <f t="shared" si="106"/>
        <v>0</v>
      </c>
      <c r="GR85">
        <v>0</v>
      </c>
      <c r="GS85">
        <v>0</v>
      </c>
      <c r="GT85">
        <v>0</v>
      </c>
      <c r="GU85" t="s">
        <v>3</v>
      </c>
      <c r="GV85">
        <f t="shared" si="107"/>
        <v>0</v>
      </c>
      <c r="GW85">
        <v>1</v>
      </c>
      <c r="GX85">
        <f t="shared" si="108"/>
        <v>0</v>
      </c>
      <c r="HA85">
        <v>0</v>
      </c>
      <c r="HB85">
        <v>0</v>
      </c>
      <c r="HC85">
        <f t="shared" si="109"/>
        <v>0</v>
      </c>
      <c r="HE85" t="s">
        <v>3</v>
      </c>
      <c r="HF85" t="s">
        <v>3</v>
      </c>
      <c r="HM85" t="s">
        <v>3</v>
      </c>
      <c r="HN85" t="s">
        <v>3</v>
      </c>
      <c r="HO85" t="s">
        <v>3</v>
      </c>
      <c r="HP85" t="s">
        <v>3</v>
      </c>
      <c r="HQ85" t="s">
        <v>3</v>
      </c>
      <c r="IK85">
        <v>0</v>
      </c>
    </row>
    <row r="86" spans="1:245" x14ac:dyDescent="0.2">
      <c r="A86">
        <v>17</v>
      </c>
      <c r="B86">
        <v>0</v>
      </c>
      <c r="C86">
        <f>ROW(SmtRes!A45)</f>
        <v>45</v>
      </c>
      <c r="D86">
        <f>ROW(EtalonRes!A81)</f>
        <v>81</v>
      </c>
      <c r="E86" t="s">
        <v>192</v>
      </c>
      <c r="F86" t="s">
        <v>73</v>
      </c>
      <c r="G86" t="s">
        <v>193</v>
      </c>
      <c r="H86" t="s">
        <v>62</v>
      </c>
      <c r="I86">
        <v>33</v>
      </c>
      <c r="J86">
        <v>0</v>
      </c>
      <c r="K86">
        <v>33</v>
      </c>
      <c r="O86">
        <f t="shared" si="70"/>
        <v>5422.97</v>
      </c>
      <c r="P86">
        <f t="shared" si="71"/>
        <v>152.09</v>
      </c>
      <c r="Q86">
        <f t="shared" si="72"/>
        <v>268.54000000000002</v>
      </c>
      <c r="R86">
        <f t="shared" si="73"/>
        <v>128.72999999999999</v>
      </c>
      <c r="S86">
        <f t="shared" si="74"/>
        <v>5002.34</v>
      </c>
      <c r="T86">
        <f t="shared" si="75"/>
        <v>0</v>
      </c>
      <c r="U86">
        <f t="shared" si="76"/>
        <v>13.820399999999999</v>
      </c>
      <c r="V86">
        <f t="shared" si="77"/>
        <v>0</v>
      </c>
      <c r="W86">
        <f t="shared" si="78"/>
        <v>0</v>
      </c>
      <c r="X86">
        <f t="shared" si="79"/>
        <v>3951.85</v>
      </c>
      <c r="Y86">
        <f t="shared" si="80"/>
        <v>2050.96</v>
      </c>
      <c r="AA86">
        <v>54346617</v>
      </c>
      <c r="AB86">
        <f t="shared" si="81"/>
        <v>6.28</v>
      </c>
      <c r="AC86">
        <f t="shared" si="82"/>
        <v>0.56000000000000005</v>
      </c>
      <c r="AD86">
        <f t="shared" si="83"/>
        <v>0.67</v>
      </c>
      <c r="AE86">
        <f t="shared" si="84"/>
        <v>0.13</v>
      </c>
      <c r="AF86">
        <f t="shared" si="85"/>
        <v>5.05</v>
      </c>
      <c r="AG86">
        <f t="shared" si="86"/>
        <v>0</v>
      </c>
      <c r="AH86">
        <f t="shared" si="87"/>
        <v>0.4</v>
      </c>
      <c r="AI86">
        <f t="shared" si="88"/>
        <v>0</v>
      </c>
      <c r="AJ86">
        <f t="shared" si="89"/>
        <v>0</v>
      </c>
      <c r="AK86">
        <v>6.28</v>
      </c>
      <c r="AL86">
        <v>0.56000000000000005</v>
      </c>
      <c r="AM86">
        <v>0.67</v>
      </c>
      <c r="AN86">
        <v>0.13</v>
      </c>
      <c r="AO86">
        <v>5.05</v>
      </c>
      <c r="AP86">
        <v>0</v>
      </c>
      <c r="AQ86">
        <v>0.4</v>
      </c>
      <c r="AR86">
        <v>0</v>
      </c>
      <c r="AS86">
        <v>0</v>
      </c>
      <c r="AT86">
        <v>79</v>
      </c>
      <c r="AU86">
        <v>41</v>
      </c>
      <c r="AV86">
        <v>1.0469999999999999</v>
      </c>
      <c r="AW86">
        <v>1</v>
      </c>
      <c r="AZ86">
        <v>1</v>
      </c>
      <c r="BA86">
        <v>28.67</v>
      </c>
      <c r="BB86">
        <v>11.6</v>
      </c>
      <c r="BC86">
        <v>8.23</v>
      </c>
      <c r="BD86" t="s">
        <v>3</v>
      </c>
      <c r="BE86" t="s">
        <v>3</v>
      </c>
      <c r="BF86" t="s">
        <v>3</v>
      </c>
      <c r="BG86" t="s">
        <v>3</v>
      </c>
      <c r="BH86">
        <v>0</v>
      </c>
      <c r="BI86">
        <v>2</v>
      </c>
      <c r="BJ86" t="s">
        <v>75</v>
      </c>
      <c r="BM86">
        <v>317</v>
      </c>
      <c r="BN86">
        <v>0</v>
      </c>
      <c r="BO86" t="s">
        <v>73</v>
      </c>
      <c r="BP86">
        <v>1</v>
      </c>
      <c r="BQ86">
        <v>40</v>
      </c>
      <c r="BR86">
        <v>0</v>
      </c>
      <c r="BS86">
        <v>28.67</v>
      </c>
      <c r="BT86">
        <v>1</v>
      </c>
      <c r="BU86">
        <v>1</v>
      </c>
      <c r="BV86">
        <v>1</v>
      </c>
      <c r="BW86">
        <v>1</v>
      </c>
      <c r="BX86">
        <v>1</v>
      </c>
      <c r="BY86" t="s">
        <v>3</v>
      </c>
      <c r="BZ86">
        <v>79</v>
      </c>
      <c r="CA86">
        <v>41</v>
      </c>
      <c r="CB86" t="s">
        <v>3</v>
      </c>
      <c r="CE86">
        <v>30</v>
      </c>
      <c r="CF86">
        <v>0</v>
      </c>
      <c r="CG86">
        <v>0</v>
      </c>
      <c r="CM86">
        <v>0</v>
      </c>
      <c r="CN86" t="s">
        <v>3</v>
      </c>
      <c r="CO86">
        <v>0</v>
      </c>
      <c r="CP86">
        <f t="shared" si="90"/>
        <v>5422.97</v>
      </c>
      <c r="CQ86">
        <f t="shared" si="91"/>
        <v>4.6100000000000003</v>
      </c>
      <c r="CR86">
        <f t="shared" si="92"/>
        <v>8.1199999999999992</v>
      </c>
      <c r="CS86">
        <f t="shared" si="93"/>
        <v>4.01</v>
      </c>
      <c r="CT86">
        <f t="shared" si="94"/>
        <v>151.66</v>
      </c>
      <c r="CU86">
        <f t="shared" si="95"/>
        <v>0</v>
      </c>
      <c r="CV86">
        <f t="shared" si="96"/>
        <v>0.41880000000000001</v>
      </c>
      <c r="CW86">
        <f t="shared" si="97"/>
        <v>0</v>
      </c>
      <c r="CX86">
        <f t="shared" si="98"/>
        <v>0</v>
      </c>
      <c r="CY86">
        <f t="shared" si="99"/>
        <v>3951.8486000000003</v>
      </c>
      <c r="CZ86">
        <f t="shared" si="100"/>
        <v>2050.9593999999997</v>
      </c>
      <c r="DC86" t="s">
        <v>3</v>
      </c>
      <c r="DD86" t="s">
        <v>3</v>
      </c>
      <c r="DE86" t="s">
        <v>3</v>
      </c>
      <c r="DF86" t="s">
        <v>3</v>
      </c>
      <c r="DG86" t="s">
        <v>3</v>
      </c>
      <c r="DH86" t="s">
        <v>3</v>
      </c>
      <c r="DI86" t="s">
        <v>3</v>
      </c>
      <c r="DJ86" t="s">
        <v>3</v>
      </c>
      <c r="DK86" t="s">
        <v>3</v>
      </c>
      <c r="DL86" t="s">
        <v>3</v>
      </c>
      <c r="DM86" t="s">
        <v>3</v>
      </c>
      <c r="DN86">
        <v>114</v>
      </c>
      <c r="DO86">
        <v>67</v>
      </c>
      <c r="DP86">
        <v>1.0469999999999999</v>
      </c>
      <c r="DQ86">
        <v>1</v>
      </c>
      <c r="DU86">
        <v>1013</v>
      </c>
      <c r="DV86" t="s">
        <v>62</v>
      </c>
      <c r="DW86" t="s">
        <v>62</v>
      </c>
      <c r="DX86">
        <v>1</v>
      </c>
      <c r="DZ86" t="s">
        <v>3</v>
      </c>
      <c r="EA86" t="s">
        <v>3</v>
      </c>
      <c r="EB86" t="s">
        <v>3</v>
      </c>
      <c r="EC86" t="s">
        <v>3</v>
      </c>
      <c r="EE86">
        <v>54008061</v>
      </c>
      <c r="EF86">
        <v>40</v>
      </c>
      <c r="EG86" t="s">
        <v>56</v>
      </c>
      <c r="EH86">
        <v>0</v>
      </c>
      <c r="EI86" t="s">
        <v>3</v>
      </c>
      <c r="EJ86">
        <v>2</v>
      </c>
      <c r="EK86">
        <v>317</v>
      </c>
      <c r="EL86" t="s">
        <v>76</v>
      </c>
      <c r="EM86" t="s">
        <v>77</v>
      </c>
      <c r="EO86" t="s">
        <v>3</v>
      </c>
      <c r="EQ86">
        <v>0</v>
      </c>
      <c r="ER86">
        <v>6.28</v>
      </c>
      <c r="ES86">
        <v>0.56000000000000005</v>
      </c>
      <c r="ET86">
        <v>0.67</v>
      </c>
      <c r="EU86">
        <v>0.13</v>
      </c>
      <c r="EV86">
        <v>5.05</v>
      </c>
      <c r="EW86">
        <v>0.4</v>
      </c>
      <c r="EX86">
        <v>0</v>
      </c>
      <c r="EY86">
        <v>0</v>
      </c>
      <c r="FQ86">
        <v>0</v>
      </c>
      <c r="FR86">
        <f t="shared" si="101"/>
        <v>0</v>
      </c>
      <c r="FS86">
        <v>0</v>
      </c>
      <c r="FX86">
        <v>114</v>
      </c>
      <c r="FY86">
        <v>67</v>
      </c>
      <c r="GA86" t="s">
        <v>3</v>
      </c>
      <c r="GD86">
        <v>0</v>
      </c>
      <c r="GF86">
        <v>-51036861</v>
      </c>
      <c r="GG86">
        <v>2</v>
      </c>
      <c r="GH86">
        <v>1</v>
      </c>
      <c r="GI86">
        <v>2</v>
      </c>
      <c r="GJ86">
        <v>0</v>
      </c>
      <c r="GK86">
        <f>ROUND(R86*(R12)/100,2)</f>
        <v>205.97</v>
      </c>
      <c r="GL86">
        <f t="shared" si="102"/>
        <v>0</v>
      </c>
      <c r="GM86">
        <f t="shared" si="103"/>
        <v>11631.75</v>
      </c>
      <c r="GN86">
        <f t="shared" si="104"/>
        <v>0</v>
      </c>
      <c r="GO86">
        <f t="shared" si="105"/>
        <v>11631.75</v>
      </c>
      <c r="GP86">
        <f t="shared" si="106"/>
        <v>0</v>
      </c>
      <c r="GR86">
        <v>0</v>
      </c>
      <c r="GS86">
        <v>0</v>
      </c>
      <c r="GT86">
        <v>0</v>
      </c>
      <c r="GU86" t="s">
        <v>3</v>
      </c>
      <c r="GV86">
        <f t="shared" si="107"/>
        <v>0</v>
      </c>
      <c r="GW86">
        <v>1</v>
      </c>
      <c r="GX86">
        <f t="shared" si="108"/>
        <v>0</v>
      </c>
      <c r="HA86">
        <v>0</v>
      </c>
      <c r="HB86">
        <v>0</v>
      </c>
      <c r="HC86">
        <f t="shared" si="109"/>
        <v>0</v>
      </c>
      <c r="HE86" t="s">
        <v>3</v>
      </c>
      <c r="HF86" t="s">
        <v>3</v>
      </c>
      <c r="HM86" t="s">
        <v>3</v>
      </c>
      <c r="HN86" t="s">
        <v>3</v>
      </c>
      <c r="HO86" t="s">
        <v>3</v>
      </c>
      <c r="HP86" t="s">
        <v>3</v>
      </c>
      <c r="HQ86" t="s">
        <v>3</v>
      </c>
      <c r="IK86">
        <v>0</v>
      </c>
    </row>
    <row r="87" spans="1:245" x14ac:dyDescent="0.2">
      <c r="A87">
        <v>17</v>
      </c>
      <c r="B87">
        <v>0</v>
      </c>
      <c r="C87">
        <f>ROW(SmtRes!A48)</f>
        <v>48</v>
      </c>
      <c r="D87">
        <f>ROW(EtalonRes!A90)</f>
        <v>90</v>
      </c>
      <c r="E87" t="s">
        <v>194</v>
      </c>
      <c r="F87" t="s">
        <v>38</v>
      </c>
      <c r="G87" t="s">
        <v>195</v>
      </c>
      <c r="H87" t="s">
        <v>40</v>
      </c>
      <c r="I87">
        <v>6</v>
      </c>
      <c r="J87">
        <v>0</v>
      </c>
      <c r="K87">
        <v>6</v>
      </c>
      <c r="O87">
        <f t="shared" si="70"/>
        <v>3973.3</v>
      </c>
      <c r="P87">
        <f t="shared" si="71"/>
        <v>0</v>
      </c>
      <c r="Q87">
        <f t="shared" si="72"/>
        <v>1147.8699999999999</v>
      </c>
      <c r="R87">
        <f t="shared" si="73"/>
        <v>390.77</v>
      </c>
      <c r="S87">
        <f t="shared" si="74"/>
        <v>2825.43</v>
      </c>
      <c r="T87">
        <f t="shared" si="75"/>
        <v>0</v>
      </c>
      <c r="U87">
        <f t="shared" si="76"/>
        <v>8.28294</v>
      </c>
      <c r="V87">
        <f t="shared" si="77"/>
        <v>0</v>
      </c>
      <c r="W87">
        <f t="shared" si="78"/>
        <v>0</v>
      </c>
      <c r="X87">
        <f t="shared" si="79"/>
        <v>2655.9</v>
      </c>
      <c r="Y87">
        <f t="shared" si="80"/>
        <v>1158.43</v>
      </c>
      <c r="AA87">
        <v>54346617</v>
      </c>
      <c r="AB87">
        <f t="shared" si="81"/>
        <v>32.64</v>
      </c>
      <c r="AC87">
        <f t="shared" si="82"/>
        <v>0</v>
      </c>
      <c r="AD87">
        <f t="shared" si="83"/>
        <v>17.53</v>
      </c>
      <c r="AE87">
        <f t="shared" si="84"/>
        <v>2.09</v>
      </c>
      <c r="AF87">
        <f t="shared" si="85"/>
        <v>15.11</v>
      </c>
      <c r="AG87">
        <f t="shared" si="86"/>
        <v>0</v>
      </c>
      <c r="AH87">
        <f t="shared" si="87"/>
        <v>1.27</v>
      </c>
      <c r="AI87">
        <f t="shared" si="88"/>
        <v>0</v>
      </c>
      <c r="AJ87">
        <f t="shared" si="89"/>
        <v>0</v>
      </c>
      <c r="AK87">
        <v>32.64</v>
      </c>
      <c r="AL87">
        <v>0</v>
      </c>
      <c r="AM87">
        <v>17.53</v>
      </c>
      <c r="AN87">
        <v>2.09</v>
      </c>
      <c r="AO87">
        <v>15.11</v>
      </c>
      <c r="AP87">
        <v>0</v>
      </c>
      <c r="AQ87">
        <v>1.27</v>
      </c>
      <c r="AR87">
        <v>0</v>
      </c>
      <c r="AS87">
        <v>0</v>
      </c>
      <c r="AT87">
        <v>94</v>
      </c>
      <c r="AU87">
        <v>41</v>
      </c>
      <c r="AV87">
        <v>1.087</v>
      </c>
      <c r="AW87">
        <v>1</v>
      </c>
      <c r="AZ87">
        <v>1</v>
      </c>
      <c r="BA87">
        <v>28.67</v>
      </c>
      <c r="BB87">
        <v>10.039999999999999</v>
      </c>
      <c r="BC87">
        <v>1</v>
      </c>
      <c r="BD87" t="s">
        <v>3</v>
      </c>
      <c r="BE87" t="s">
        <v>3</v>
      </c>
      <c r="BF87" t="s">
        <v>3</v>
      </c>
      <c r="BG87" t="s">
        <v>3</v>
      </c>
      <c r="BH87">
        <v>0</v>
      </c>
      <c r="BI87">
        <v>1</v>
      </c>
      <c r="BJ87" t="s">
        <v>41</v>
      </c>
      <c r="BM87">
        <v>235</v>
      </c>
      <c r="BN87">
        <v>0</v>
      </c>
      <c r="BO87" t="s">
        <v>38</v>
      </c>
      <c r="BP87">
        <v>1</v>
      </c>
      <c r="BQ87">
        <v>30</v>
      </c>
      <c r="BR87">
        <v>0</v>
      </c>
      <c r="BS87">
        <v>28.67</v>
      </c>
      <c r="BT87">
        <v>1</v>
      </c>
      <c r="BU87">
        <v>1</v>
      </c>
      <c r="BV87">
        <v>1</v>
      </c>
      <c r="BW87">
        <v>1</v>
      </c>
      <c r="BX87">
        <v>1</v>
      </c>
      <c r="BY87" t="s">
        <v>3</v>
      </c>
      <c r="BZ87">
        <v>94</v>
      </c>
      <c r="CA87">
        <v>41</v>
      </c>
      <c r="CB87" t="s">
        <v>3</v>
      </c>
      <c r="CE87">
        <v>30</v>
      </c>
      <c r="CF87">
        <v>0</v>
      </c>
      <c r="CG87">
        <v>0</v>
      </c>
      <c r="CM87">
        <v>0</v>
      </c>
      <c r="CN87" t="s">
        <v>3</v>
      </c>
      <c r="CO87">
        <v>0</v>
      </c>
      <c r="CP87">
        <f t="shared" si="90"/>
        <v>3973.2999999999997</v>
      </c>
      <c r="CQ87">
        <f t="shared" si="91"/>
        <v>0</v>
      </c>
      <c r="CR87">
        <f t="shared" si="92"/>
        <v>191.36</v>
      </c>
      <c r="CS87">
        <f t="shared" si="93"/>
        <v>65.08</v>
      </c>
      <c r="CT87">
        <f t="shared" si="94"/>
        <v>470.76</v>
      </c>
      <c r="CU87">
        <f t="shared" si="95"/>
        <v>0</v>
      </c>
      <c r="CV87">
        <f t="shared" si="96"/>
        <v>1.38049</v>
      </c>
      <c r="CW87">
        <f t="shared" si="97"/>
        <v>0</v>
      </c>
      <c r="CX87">
        <f t="shared" si="98"/>
        <v>0</v>
      </c>
      <c r="CY87">
        <f t="shared" si="99"/>
        <v>2655.9041999999995</v>
      </c>
      <c r="CZ87">
        <f t="shared" si="100"/>
        <v>1158.4262999999999</v>
      </c>
      <c r="DC87" t="s">
        <v>3</v>
      </c>
      <c r="DD87" t="s">
        <v>3</v>
      </c>
      <c r="DE87" t="s">
        <v>3</v>
      </c>
      <c r="DF87" t="s">
        <v>3</v>
      </c>
      <c r="DG87" t="s">
        <v>3</v>
      </c>
      <c r="DH87" t="s">
        <v>3</v>
      </c>
      <c r="DI87" t="s">
        <v>3</v>
      </c>
      <c r="DJ87" t="s">
        <v>3</v>
      </c>
      <c r="DK87" t="s">
        <v>3</v>
      </c>
      <c r="DL87" t="s">
        <v>3</v>
      </c>
      <c r="DM87" t="s">
        <v>3</v>
      </c>
      <c r="DN87">
        <v>114</v>
      </c>
      <c r="DO87">
        <v>80</v>
      </c>
      <c r="DP87">
        <v>1.087</v>
      </c>
      <c r="DQ87">
        <v>1</v>
      </c>
      <c r="DU87">
        <v>1013</v>
      </c>
      <c r="DV87" t="s">
        <v>40</v>
      </c>
      <c r="DW87" t="s">
        <v>40</v>
      </c>
      <c r="DX87">
        <v>1</v>
      </c>
      <c r="DZ87" t="s">
        <v>3</v>
      </c>
      <c r="EA87" t="s">
        <v>3</v>
      </c>
      <c r="EB87" t="s">
        <v>3</v>
      </c>
      <c r="EC87" t="s">
        <v>3</v>
      </c>
      <c r="EE87">
        <v>54007979</v>
      </c>
      <c r="EF87">
        <v>30</v>
      </c>
      <c r="EG87" t="s">
        <v>25</v>
      </c>
      <c r="EH87">
        <v>0</v>
      </c>
      <c r="EI87" t="s">
        <v>3</v>
      </c>
      <c r="EJ87">
        <v>1</v>
      </c>
      <c r="EK87">
        <v>235</v>
      </c>
      <c r="EL87" t="s">
        <v>26</v>
      </c>
      <c r="EM87" t="s">
        <v>27</v>
      </c>
      <c r="EO87" t="s">
        <v>3</v>
      </c>
      <c r="EQ87">
        <v>0</v>
      </c>
      <c r="ER87">
        <v>32.64</v>
      </c>
      <c r="ES87">
        <v>0</v>
      </c>
      <c r="ET87">
        <v>17.53</v>
      </c>
      <c r="EU87">
        <v>2.09</v>
      </c>
      <c r="EV87">
        <v>15.11</v>
      </c>
      <c r="EW87">
        <v>1.27</v>
      </c>
      <c r="EX87">
        <v>0</v>
      </c>
      <c r="EY87">
        <v>0</v>
      </c>
      <c r="FQ87">
        <v>0</v>
      </c>
      <c r="FR87">
        <f t="shared" si="101"/>
        <v>0</v>
      </c>
      <c r="FS87">
        <v>0</v>
      </c>
      <c r="FX87">
        <v>114</v>
      </c>
      <c r="FY87">
        <v>80</v>
      </c>
      <c r="GA87" t="s">
        <v>3</v>
      </c>
      <c r="GD87">
        <v>0</v>
      </c>
      <c r="GF87">
        <v>-208586873</v>
      </c>
      <c r="GG87">
        <v>2</v>
      </c>
      <c r="GH87">
        <v>1</v>
      </c>
      <c r="GI87">
        <v>2</v>
      </c>
      <c r="GJ87">
        <v>0</v>
      </c>
      <c r="GK87">
        <f>ROUND(R87*(R12)/100,2)</f>
        <v>625.23</v>
      </c>
      <c r="GL87">
        <f t="shared" si="102"/>
        <v>0</v>
      </c>
      <c r="GM87">
        <f t="shared" si="103"/>
        <v>8412.86</v>
      </c>
      <c r="GN87">
        <f t="shared" si="104"/>
        <v>8412.86</v>
      </c>
      <c r="GO87">
        <f t="shared" si="105"/>
        <v>0</v>
      </c>
      <c r="GP87">
        <f t="shared" si="106"/>
        <v>0</v>
      </c>
      <c r="GR87">
        <v>0</v>
      </c>
      <c r="GS87">
        <v>0</v>
      </c>
      <c r="GT87">
        <v>0</v>
      </c>
      <c r="GU87" t="s">
        <v>3</v>
      </c>
      <c r="GV87">
        <f t="shared" si="107"/>
        <v>0</v>
      </c>
      <c r="GW87">
        <v>1</v>
      </c>
      <c r="GX87">
        <f t="shared" si="108"/>
        <v>0</v>
      </c>
      <c r="HA87">
        <v>0</v>
      </c>
      <c r="HB87">
        <v>0</v>
      </c>
      <c r="HC87">
        <f t="shared" si="109"/>
        <v>0</v>
      </c>
      <c r="HE87" t="s">
        <v>3</v>
      </c>
      <c r="HF87" t="s">
        <v>3</v>
      </c>
      <c r="HM87" t="s">
        <v>3</v>
      </c>
      <c r="HN87" t="s">
        <v>3</v>
      </c>
      <c r="HO87" t="s">
        <v>3</v>
      </c>
      <c r="HP87" t="s">
        <v>3</v>
      </c>
      <c r="HQ87" t="s">
        <v>3</v>
      </c>
      <c r="IK87">
        <v>0</v>
      </c>
    </row>
    <row r="88" spans="1:245" x14ac:dyDescent="0.2">
      <c r="A88">
        <v>17</v>
      </c>
      <c r="B88">
        <v>0</v>
      </c>
      <c r="C88">
        <f>ROW(SmtRes!A49)</f>
        <v>49</v>
      </c>
      <c r="D88">
        <f>ROW(EtalonRes!A91)</f>
        <v>91</v>
      </c>
      <c r="E88" t="s">
        <v>196</v>
      </c>
      <c r="F88" t="s">
        <v>79</v>
      </c>
      <c r="G88" t="s">
        <v>197</v>
      </c>
      <c r="H88" t="s">
        <v>62</v>
      </c>
      <c r="I88">
        <v>1</v>
      </c>
      <c r="J88">
        <v>0</v>
      </c>
      <c r="K88">
        <v>1</v>
      </c>
      <c r="O88">
        <f t="shared" si="70"/>
        <v>1990.55</v>
      </c>
      <c r="P88">
        <f t="shared" si="71"/>
        <v>312.63</v>
      </c>
      <c r="Q88">
        <f t="shared" si="72"/>
        <v>1.59</v>
      </c>
      <c r="R88">
        <f t="shared" si="73"/>
        <v>0.86</v>
      </c>
      <c r="S88">
        <f t="shared" si="74"/>
        <v>1676.33</v>
      </c>
      <c r="T88">
        <f t="shared" si="75"/>
        <v>0</v>
      </c>
      <c r="U88">
        <f t="shared" si="76"/>
        <v>4.2466599999999994</v>
      </c>
      <c r="V88">
        <f t="shared" si="77"/>
        <v>0</v>
      </c>
      <c r="W88">
        <f t="shared" si="78"/>
        <v>0</v>
      </c>
      <c r="X88">
        <f t="shared" si="79"/>
        <v>1324.3</v>
      </c>
      <c r="Y88">
        <f t="shared" si="80"/>
        <v>687.3</v>
      </c>
      <c r="AA88">
        <v>54346617</v>
      </c>
      <c r="AB88">
        <f t="shared" si="81"/>
        <v>90.01</v>
      </c>
      <c r="AC88">
        <f t="shared" si="82"/>
        <v>35.1</v>
      </c>
      <c r="AD88">
        <f t="shared" si="83"/>
        <v>0.11</v>
      </c>
      <c r="AE88">
        <f t="shared" si="84"/>
        <v>0.03</v>
      </c>
      <c r="AF88">
        <f t="shared" si="85"/>
        <v>54.8</v>
      </c>
      <c r="AG88">
        <f t="shared" si="86"/>
        <v>0</v>
      </c>
      <c r="AH88">
        <f t="shared" si="87"/>
        <v>3.98</v>
      </c>
      <c r="AI88">
        <f t="shared" si="88"/>
        <v>0</v>
      </c>
      <c r="AJ88">
        <f t="shared" si="89"/>
        <v>0</v>
      </c>
      <c r="AK88">
        <v>90.01</v>
      </c>
      <c r="AL88">
        <v>35.1</v>
      </c>
      <c r="AM88">
        <v>0.11</v>
      </c>
      <c r="AN88">
        <v>0.03</v>
      </c>
      <c r="AO88">
        <v>54.8</v>
      </c>
      <c r="AP88">
        <v>0</v>
      </c>
      <c r="AQ88">
        <v>3.98</v>
      </c>
      <c r="AR88">
        <v>0</v>
      </c>
      <c r="AS88">
        <v>0</v>
      </c>
      <c r="AT88">
        <v>79</v>
      </c>
      <c r="AU88">
        <v>41</v>
      </c>
      <c r="AV88">
        <v>1.0669999999999999</v>
      </c>
      <c r="AW88">
        <v>1.081</v>
      </c>
      <c r="AZ88">
        <v>1</v>
      </c>
      <c r="BA88">
        <v>28.67</v>
      </c>
      <c r="BB88">
        <v>13.27</v>
      </c>
      <c r="BC88">
        <v>8.24</v>
      </c>
      <c r="BD88" t="s">
        <v>3</v>
      </c>
      <c r="BE88" t="s">
        <v>3</v>
      </c>
      <c r="BF88" t="s">
        <v>3</v>
      </c>
      <c r="BG88" t="s">
        <v>3</v>
      </c>
      <c r="BH88">
        <v>0</v>
      </c>
      <c r="BI88">
        <v>2</v>
      </c>
      <c r="BJ88" t="s">
        <v>81</v>
      </c>
      <c r="BM88">
        <v>330</v>
      </c>
      <c r="BN88">
        <v>0</v>
      </c>
      <c r="BO88" t="s">
        <v>79</v>
      </c>
      <c r="BP88">
        <v>1</v>
      </c>
      <c r="BQ88">
        <v>40</v>
      </c>
      <c r="BR88">
        <v>0</v>
      </c>
      <c r="BS88">
        <v>28.67</v>
      </c>
      <c r="BT88">
        <v>1</v>
      </c>
      <c r="BU88">
        <v>1</v>
      </c>
      <c r="BV88">
        <v>1</v>
      </c>
      <c r="BW88">
        <v>1</v>
      </c>
      <c r="BX88">
        <v>1</v>
      </c>
      <c r="BY88" t="s">
        <v>3</v>
      </c>
      <c r="BZ88">
        <v>79</v>
      </c>
      <c r="CA88">
        <v>41</v>
      </c>
      <c r="CB88" t="s">
        <v>3</v>
      </c>
      <c r="CE88">
        <v>30</v>
      </c>
      <c r="CF88">
        <v>0</v>
      </c>
      <c r="CG88">
        <v>0</v>
      </c>
      <c r="CM88">
        <v>0</v>
      </c>
      <c r="CN88" t="s">
        <v>3</v>
      </c>
      <c r="CO88">
        <v>0</v>
      </c>
      <c r="CP88">
        <f t="shared" si="90"/>
        <v>1990.55</v>
      </c>
      <c r="CQ88">
        <f t="shared" si="91"/>
        <v>312.63</v>
      </c>
      <c r="CR88">
        <f t="shared" si="92"/>
        <v>1.59</v>
      </c>
      <c r="CS88">
        <f t="shared" si="93"/>
        <v>0.86</v>
      </c>
      <c r="CT88">
        <f t="shared" si="94"/>
        <v>1676.33</v>
      </c>
      <c r="CU88">
        <f t="shared" si="95"/>
        <v>0</v>
      </c>
      <c r="CV88">
        <f t="shared" si="96"/>
        <v>4.2466599999999994</v>
      </c>
      <c r="CW88">
        <f t="shared" si="97"/>
        <v>0</v>
      </c>
      <c r="CX88">
        <f t="shared" si="98"/>
        <v>0</v>
      </c>
      <c r="CY88">
        <f t="shared" si="99"/>
        <v>1324.3007</v>
      </c>
      <c r="CZ88">
        <f t="shared" si="100"/>
        <v>687.29529999999988</v>
      </c>
      <c r="DC88" t="s">
        <v>3</v>
      </c>
      <c r="DD88" t="s">
        <v>3</v>
      </c>
      <c r="DE88" t="s">
        <v>3</v>
      </c>
      <c r="DF88" t="s">
        <v>3</v>
      </c>
      <c r="DG88" t="s">
        <v>3</v>
      </c>
      <c r="DH88" t="s">
        <v>3</v>
      </c>
      <c r="DI88" t="s">
        <v>3</v>
      </c>
      <c r="DJ88" t="s">
        <v>3</v>
      </c>
      <c r="DK88" t="s">
        <v>3</v>
      </c>
      <c r="DL88" t="s">
        <v>3</v>
      </c>
      <c r="DM88" t="s">
        <v>3</v>
      </c>
      <c r="DN88">
        <v>114</v>
      </c>
      <c r="DO88">
        <v>67</v>
      </c>
      <c r="DP88">
        <v>1.0669999999999999</v>
      </c>
      <c r="DQ88">
        <v>1.081</v>
      </c>
      <c r="DU88">
        <v>1013</v>
      </c>
      <c r="DV88" t="s">
        <v>62</v>
      </c>
      <c r="DW88" t="s">
        <v>62</v>
      </c>
      <c r="DX88">
        <v>1</v>
      </c>
      <c r="DZ88" t="s">
        <v>3</v>
      </c>
      <c r="EA88" t="s">
        <v>3</v>
      </c>
      <c r="EB88" t="s">
        <v>3</v>
      </c>
      <c r="EC88" t="s">
        <v>3</v>
      </c>
      <c r="EE88">
        <v>54008074</v>
      </c>
      <c r="EF88">
        <v>40</v>
      </c>
      <c r="EG88" t="s">
        <v>56</v>
      </c>
      <c r="EH88">
        <v>0</v>
      </c>
      <c r="EI88" t="s">
        <v>3</v>
      </c>
      <c r="EJ88">
        <v>2</v>
      </c>
      <c r="EK88">
        <v>330</v>
      </c>
      <c r="EL88" t="s">
        <v>82</v>
      </c>
      <c r="EM88" t="s">
        <v>83</v>
      </c>
      <c r="EO88" t="s">
        <v>3</v>
      </c>
      <c r="EQ88">
        <v>0</v>
      </c>
      <c r="ER88">
        <v>90.01</v>
      </c>
      <c r="ES88">
        <v>35.1</v>
      </c>
      <c r="ET88">
        <v>0.11</v>
      </c>
      <c r="EU88">
        <v>0.03</v>
      </c>
      <c r="EV88">
        <v>54.8</v>
      </c>
      <c r="EW88">
        <v>3.98</v>
      </c>
      <c r="EX88">
        <v>0</v>
      </c>
      <c r="EY88">
        <v>0</v>
      </c>
      <c r="FQ88">
        <v>0</v>
      </c>
      <c r="FR88">
        <f t="shared" si="101"/>
        <v>0</v>
      </c>
      <c r="FS88">
        <v>0</v>
      </c>
      <c r="FX88">
        <v>114</v>
      </c>
      <c r="FY88">
        <v>67</v>
      </c>
      <c r="GA88" t="s">
        <v>3</v>
      </c>
      <c r="GD88">
        <v>0</v>
      </c>
      <c r="GF88">
        <v>-1707980759</v>
      </c>
      <c r="GG88">
        <v>2</v>
      </c>
      <c r="GH88">
        <v>1</v>
      </c>
      <c r="GI88">
        <v>2</v>
      </c>
      <c r="GJ88">
        <v>0</v>
      </c>
      <c r="GK88">
        <f>ROUND(R88*(R12)/100,2)</f>
        <v>1.38</v>
      </c>
      <c r="GL88">
        <f t="shared" si="102"/>
        <v>0</v>
      </c>
      <c r="GM88">
        <f t="shared" si="103"/>
        <v>4003.53</v>
      </c>
      <c r="GN88">
        <f t="shared" si="104"/>
        <v>0</v>
      </c>
      <c r="GO88">
        <f t="shared" si="105"/>
        <v>4003.53</v>
      </c>
      <c r="GP88">
        <f t="shared" si="106"/>
        <v>0</v>
      </c>
      <c r="GR88">
        <v>0</v>
      </c>
      <c r="GS88">
        <v>0</v>
      </c>
      <c r="GT88">
        <v>0</v>
      </c>
      <c r="GU88" t="s">
        <v>3</v>
      </c>
      <c r="GV88">
        <f t="shared" si="107"/>
        <v>0</v>
      </c>
      <c r="GW88">
        <v>1</v>
      </c>
      <c r="GX88">
        <f t="shared" si="108"/>
        <v>0</v>
      </c>
      <c r="HA88">
        <v>0</v>
      </c>
      <c r="HB88">
        <v>0</v>
      </c>
      <c r="HC88">
        <f t="shared" si="109"/>
        <v>0</v>
      </c>
      <c r="HE88" t="s">
        <v>3</v>
      </c>
      <c r="HF88" t="s">
        <v>3</v>
      </c>
      <c r="HM88" t="s">
        <v>3</v>
      </c>
      <c r="HN88" t="s">
        <v>3</v>
      </c>
      <c r="HO88" t="s">
        <v>3</v>
      </c>
      <c r="HP88" t="s">
        <v>3</v>
      </c>
      <c r="HQ88" t="s">
        <v>3</v>
      </c>
      <c r="IK88">
        <v>0</v>
      </c>
    </row>
    <row r="89" spans="1:245" x14ac:dyDescent="0.2">
      <c r="A89">
        <v>17</v>
      </c>
      <c r="B89">
        <v>0</v>
      </c>
      <c r="C89">
        <f>ROW(SmtRes!A50)</f>
        <v>50</v>
      </c>
      <c r="D89">
        <f>ROW(EtalonRes!A92)</f>
        <v>92</v>
      </c>
      <c r="E89" t="s">
        <v>198</v>
      </c>
      <c r="F89" t="s">
        <v>85</v>
      </c>
      <c r="G89" t="s">
        <v>199</v>
      </c>
      <c r="H89" t="s">
        <v>87</v>
      </c>
      <c r="I89">
        <f>ROUND(4/10,9)</f>
        <v>0.4</v>
      </c>
      <c r="J89">
        <v>0</v>
      </c>
      <c r="K89">
        <f>ROUND(4/10,9)</f>
        <v>0.4</v>
      </c>
      <c r="O89">
        <f t="shared" si="70"/>
        <v>2271.69</v>
      </c>
      <c r="P89">
        <f t="shared" si="71"/>
        <v>551.16999999999996</v>
      </c>
      <c r="Q89">
        <f t="shared" si="72"/>
        <v>322</v>
      </c>
      <c r="R89">
        <f t="shared" si="73"/>
        <v>90.31</v>
      </c>
      <c r="S89">
        <f t="shared" si="74"/>
        <v>1398.52</v>
      </c>
      <c r="T89">
        <f t="shared" si="75"/>
        <v>0</v>
      </c>
      <c r="U89">
        <f t="shared" si="76"/>
        <v>3.9564359999999996</v>
      </c>
      <c r="V89">
        <f t="shared" si="77"/>
        <v>0</v>
      </c>
      <c r="W89">
        <f t="shared" si="78"/>
        <v>0</v>
      </c>
      <c r="X89">
        <f t="shared" si="79"/>
        <v>1104.83</v>
      </c>
      <c r="Y89">
        <f t="shared" si="80"/>
        <v>573.39</v>
      </c>
      <c r="AA89">
        <v>54346617</v>
      </c>
      <c r="AB89">
        <f t="shared" si="81"/>
        <v>348.93</v>
      </c>
      <c r="AC89">
        <f t="shared" si="82"/>
        <v>154.69999999999999</v>
      </c>
      <c r="AD89">
        <f t="shared" si="83"/>
        <v>79.930000000000007</v>
      </c>
      <c r="AE89">
        <f t="shared" si="84"/>
        <v>7.39</v>
      </c>
      <c r="AF89">
        <f t="shared" si="85"/>
        <v>114.3</v>
      </c>
      <c r="AG89">
        <f t="shared" si="86"/>
        <v>0</v>
      </c>
      <c r="AH89">
        <f t="shared" si="87"/>
        <v>9.27</v>
      </c>
      <c r="AI89">
        <f t="shared" si="88"/>
        <v>0</v>
      </c>
      <c r="AJ89">
        <f t="shared" si="89"/>
        <v>0</v>
      </c>
      <c r="AK89">
        <v>348.93</v>
      </c>
      <c r="AL89">
        <v>154.69999999999999</v>
      </c>
      <c r="AM89">
        <v>79.930000000000007</v>
      </c>
      <c r="AN89">
        <v>7.39</v>
      </c>
      <c r="AO89">
        <v>114.3</v>
      </c>
      <c r="AP89">
        <v>0</v>
      </c>
      <c r="AQ89">
        <v>9.27</v>
      </c>
      <c r="AR89">
        <v>0</v>
      </c>
      <c r="AS89">
        <v>0</v>
      </c>
      <c r="AT89">
        <v>79</v>
      </c>
      <c r="AU89">
        <v>41</v>
      </c>
      <c r="AV89">
        <v>1.0669999999999999</v>
      </c>
      <c r="AW89">
        <v>1.081</v>
      </c>
      <c r="AZ89">
        <v>1</v>
      </c>
      <c r="BA89">
        <v>28.67</v>
      </c>
      <c r="BB89">
        <v>9.44</v>
      </c>
      <c r="BC89">
        <v>8.24</v>
      </c>
      <c r="BD89" t="s">
        <v>3</v>
      </c>
      <c r="BE89" t="s">
        <v>3</v>
      </c>
      <c r="BF89" t="s">
        <v>3</v>
      </c>
      <c r="BG89" t="s">
        <v>3</v>
      </c>
      <c r="BH89">
        <v>0</v>
      </c>
      <c r="BI89">
        <v>2</v>
      </c>
      <c r="BJ89" t="s">
        <v>88</v>
      </c>
      <c r="BM89">
        <v>332</v>
      </c>
      <c r="BN89">
        <v>0</v>
      </c>
      <c r="BO89" t="s">
        <v>85</v>
      </c>
      <c r="BP89">
        <v>1</v>
      </c>
      <c r="BQ89">
        <v>40</v>
      </c>
      <c r="BR89">
        <v>0</v>
      </c>
      <c r="BS89">
        <v>28.67</v>
      </c>
      <c r="BT89">
        <v>1</v>
      </c>
      <c r="BU89">
        <v>1</v>
      </c>
      <c r="BV89">
        <v>1</v>
      </c>
      <c r="BW89">
        <v>1</v>
      </c>
      <c r="BX89">
        <v>1</v>
      </c>
      <c r="BY89" t="s">
        <v>3</v>
      </c>
      <c r="BZ89">
        <v>79</v>
      </c>
      <c r="CA89">
        <v>41</v>
      </c>
      <c r="CB89" t="s">
        <v>3</v>
      </c>
      <c r="CE89">
        <v>30</v>
      </c>
      <c r="CF89">
        <v>0</v>
      </c>
      <c r="CG89">
        <v>0</v>
      </c>
      <c r="CM89">
        <v>0</v>
      </c>
      <c r="CN89" t="s">
        <v>3</v>
      </c>
      <c r="CO89">
        <v>0</v>
      </c>
      <c r="CP89">
        <f t="shared" si="90"/>
        <v>2271.69</v>
      </c>
      <c r="CQ89">
        <f t="shared" si="91"/>
        <v>1377.98</v>
      </c>
      <c r="CR89">
        <f t="shared" si="92"/>
        <v>805.14</v>
      </c>
      <c r="CS89">
        <f t="shared" si="93"/>
        <v>226.21</v>
      </c>
      <c r="CT89">
        <f t="shared" si="94"/>
        <v>3496.59</v>
      </c>
      <c r="CU89">
        <f t="shared" si="95"/>
        <v>0</v>
      </c>
      <c r="CV89">
        <f t="shared" si="96"/>
        <v>9.8910899999999984</v>
      </c>
      <c r="CW89">
        <f t="shared" si="97"/>
        <v>0</v>
      </c>
      <c r="CX89">
        <f t="shared" si="98"/>
        <v>0</v>
      </c>
      <c r="CY89">
        <f t="shared" si="99"/>
        <v>1104.8308</v>
      </c>
      <c r="CZ89">
        <f t="shared" si="100"/>
        <v>573.39319999999998</v>
      </c>
      <c r="DC89" t="s">
        <v>3</v>
      </c>
      <c r="DD89" t="s">
        <v>3</v>
      </c>
      <c r="DE89" t="s">
        <v>3</v>
      </c>
      <c r="DF89" t="s">
        <v>3</v>
      </c>
      <c r="DG89" t="s">
        <v>3</v>
      </c>
      <c r="DH89" t="s">
        <v>3</v>
      </c>
      <c r="DI89" t="s">
        <v>3</v>
      </c>
      <c r="DJ89" t="s">
        <v>3</v>
      </c>
      <c r="DK89" t="s">
        <v>3</v>
      </c>
      <c r="DL89" t="s">
        <v>3</v>
      </c>
      <c r="DM89" t="s">
        <v>3</v>
      </c>
      <c r="DN89">
        <v>114</v>
      </c>
      <c r="DO89">
        <v>67</v>
      </c>
      <c r="DP89">
        <v>1.0669999999999999</v>
      </c>
      <c r="DQ89">
        <v>1.081</v>
      </c>
      <c r="DU89">
        <v>1010</v>
      </c>
      <c r="DV89" t="s">
        <v>87</v>
      </c>
      <c r="DW89" t="s">
        <v>87</v>
      </c>
      <c r="DX89">
        <v>10</v>
      </c>
      <c r="DZ89" t="s">
        <v>3</v>
      </c>
      <c r="EA89" t="s">
        <v>3</v>
      </c>
      <c r="EB89" t="s">
        <v>3</v>
      </c>
      <c r="EC89" t="s">
        <v>3</v>
      </c>
      <c r="EE89">
        <v>54008076</v>
      </c>
      <c r="EF89">
        <v>40</v>
      </c>
      <c r="EG89" t="s">
        <v>56</v>
      </c>
      <c r="EH89">
        <v>0</v>
      </c>
      <c r="EI89" t="s">
        <v>3</v>
      </c>
      <c r="EJ89">
        <v>2</v>
      </c>
      <c r="EK89">
        <v>332</v>
      </c>
      <c r="EL89" t="s">
        <v>89</v>
      </c>
      <c r="EM89" t="s">
        <v>90</v>
      </c>
      <c r="EO89" t="s">
        <v>3</v>
      </c>
      <c r="EQ89">
        <v>0</v>
      </c>
      <c r="ER89">
        <v>348.93</v>
      </c>
      <c r="ES89">
        <v>154.69999999999999</v>
      </c>
      <c r="ET89">
        <v>79.930000000000007</v>
      </c>
      <c r="EU89">
        <v>7.39</v>
      </c>
      <c r="EV89">
        <v>114.3</v>
      </c>
      <c r="EW89">
        <v>9.27</v>
      </c>
      <c r="EX89">
        <v>0</v>
      </c>
      <c r="EY89">
        <v>0</v>
      </c>
      <c r="FQ89">
        <v>0</v>
      </c>
      <c r="FR89">
        <f t="shared" si="101"/>
        <v>0</v>
      </c>
      <c r="FS89">
        <v>0</v>
      </c>
      <c r="FX89">
        <v>114</v>
      </c>
      <c r="FY89">
        <v>67</v>
      </c>
      <c r="GA89" t="s">
        <v>3</v>
      </c>
      <c r="GD89">
        <v>0</v>
      </c>
      <c r="GF89">
        <v>-372859685</v>
      </c>
      <c r="GG89">
        <v>2</v>
      </c>
      <c r="GH89">
        <v>1</v>
      </c>
      <c r="GI89">
        <v>2</v>
      </c>
      <c r="GJ89">
        <v>0</v>
      </c>
      <c r="GK89">
        <f>ROUND(R89*(R12)/100,2)</f>
        <v>144.5</v>
      </c>
      <c r="GL89">
        <f t="shared" si="102"/>
        <v>0</v>
      </c>
      <c r="GM89">
        <f t="shared" si="103"/>
        <v>4094.41</v>
      </c>
      <c r="GN89">
        <f t="shared" si="104"/>
        <v>0</v>
      </c>
      <c r="GO89">
        <f t="shared" si="105"/>
        <v>4094.41</v>
      </c>
      <c r="GP89">
        <f t="shared" si="106"/>
        <v>0</v>
      </c>
      <c r="GR89">
        <v>0</v>
      </c>
      <c r="GS89">
        <v>0</v>
      </c>
      <c r="GT89">
        <v>0</v>
      </c>
      <c r="GU89" t="s">
        <v>3</v>
      </c>
      <c r="GV89">
        <f t="shared" si="107"/>
        <v>0</v>
      </c>
      <c r="GW89">
        <v>1</v>
      </c>
      <c r="GX89">
        <f t="shared" si="108"/>
        <v>0</v>
      </c>
      <c r="HA89">
        <v>0</v>
      </c>
      <c r="HB89">
        <v>0</v>
      </c>
      <c r="HC89">
        <f t="shared" si="109"/>
        <v>0</v>
      </c>
      <c r="HE89" t="s">
        <v>3</v>
      </c>
      <c r="HF89" t="s">
        <v>3</v>
      </c>
      <c r="HM89" t="s">
        <v>3</v>
      </c>
      <c r="HN89" t="s">
        <v>3</v>
      </c>
      <c r="HO89" t="s">
        <v>3</v>
      </c>
      <c r="HP89" t="s">
        <v>3</v>
      </c>
      <c r="HQ89" t="s">
        <v>3</v>
      </c>
      <c r="IK89">
        <v>0</v>
      </c>
    </row>
    <row r="90" spans="1:245" x14ac:dyDescent="0.2">
      <c r="A90">
        <v>17</v>
      </c>
      <c r="B90">
        <v>0</v>
      </c>
      <c r="C90">
        <f>ROW(SmtRes!A51)</f>
        <v>51</v>
      </c>
      <c r="D90">
        <f>ROW(EtalonRes!A93)</f>
        <v>93</v>
      </c>
      <c r="E90" t="s">
        <v>200</v>
      </c>
      <c r="F90" t="s">
        <v>92</v>
      </c>
      <c r="G90" t="s">
        <v>201</v>
      </c>
      <c r="H90" t="s">
        <v>87</v>
      </c>
      <c r="I90">
        <f>ROUND(6/10,9)</f>
        <v>0.6</v>
      </c>
      <c r="J90">
        <v>0</v>
      </c>
      <c r="K90">
        <f>ROUND(6/10,9)</f>
        <v>0.6</v>
      </c>
      <c r="O90">
        <f t="shared" si="70"/>
        <v>4123.2299999999996</v>
      </c>
      <c r="P90">
        <f t="shared" si="71"/>
        <v>1242.02</v>
      </c>
      <c r="Q90">
        <f t="shared" si="72"/>
        <v>550.04999999999995</v>
      </c>
      <c r="R90">
        <f t="shared" si="73"/>
        <v>171.73</v>
      </c>
      <c r="S90">
        <f t="shared" si="74"/>
        <v>2331.16</v>
      </c>
      <c r="T90">
        <f t="shared" si="75"/>
        <v>0</v>
      </c>
      <c r="U90">
        <f t="shared" si="76"/>
        <v>6.5940599999999998</v>
      </c>
      <c r="V90">
        <f t="shared" si="77"/>
        <v>0</v>
      </c>
      <c r="W90">
        <f t="shared" si="78"/>
        <v>0</v>
      </c>
      <c r="X90">
        <f t="shared" si="79"/>
        <v>1841.62</v>
      </c>
      <c r="Y90">
        <f t="shared" si="80"/>
        <v>955.78</v>
      </c>
      <c r="AA90">
        <v>54346617</v>
      </c>
      <c r="AB90">
        <f t="shared" si="81"/>
        <v>447.79</v>
      </c>
      <c r="AC90">
        <f t="shared" si="82"/>
        <v>232.4</v>
      </c>
      <c r="AD90">
        <f t="shared" si="83"/>
        <v>88.39</v>
      </c>
      <c r="AE90">
        <f t="shared" si="84"/>
        <v>9.36</v>
      </c>
      <c r="AF90">
        <f t="shared" si="85"/>
        <v>127</v>
      </c>
      <c r="AG90">
        <f t="shared" si="86"/>
        <v>0</v>
      </c>
      <c r="AH90">
        <f t="shared" si="87"/>
        <v>10.3</v>
      </c>
      <c r="AI90">
        <f t="shared" si="88"/>
        <v>0</v>
      </c>
      <c r="AJ90">
        <f t="shared" si="89"/>
        <v>0</v>
      </c>
      <c r="AK90">
        <v>447.79</v>
      </c>
      <c r="AL90">
        <v>232.4</v>
      </c>
      <c r="AM90">
        <v>88.39</v>
      </c>
      <c r="AN90">
        <v>9.36</v>
      </c>
      <c r="AO90">
        <v>127</v>
      </c>
      <c r="AP90">
        <v>0</v>
      </c>
      <c r="AQ90">
        <v>10.3</v>
      </c>
      <c r="AR90">
        <v>0</v>
      </c>
      <c r="AS90">
        <v>0</v>
      </c>
      <c r="AT90">
        <v>79</v>
      </c>
      <c r="AU90">
        <v>41</v>
      </c>
      <c r="AV90">
        <v>1.0669999999999999</v>
      </c>
      <c r="AW90">
        <v>1.081</v>
      </c>
      <c r="AZ90">
        <v>1</v>
      </c>
      <c r="BA90">
        <v>28.67</v>
      </c>
      <c r="BB90">
        <v>9.7200000000000006</v>
      </c>
      <c r="BC90">
        <v>8.24</v>
      </c>
      <c r="BD90" t="s">
        <v>3</v>
      </c>
      <c r="BE90" t="s">
        <v>3</v>
      </c>
      <c r="BF90" t="s">
        <v>3</v>
      </c>
      <c r="BG90" t="s">
        <v>3</v>
      </c>
      <c r="BH90">
        <v>0</v>
      </c>
      <c r="BI90">
        <v>2</v>
      </c>
      <c r="BJ90" t="s">
        <v>94</v>
      </c>
      <c r="BM90">
        <v>332</v>
      </c>
      <c r="BN90">
        <v>0</v>
      </c>
      <c r="BO90" t="s">
        <v>92</v>
      </c>
      <c r="BP90">
        <v>1</v>
      </c>
      <c r="BQ90">
        <v>40</v>
      </c>
      <c r="BR90">
        <v>0</v>
      </c>
      <c r="BS90">
        <v>28.67</v>
      </c>
      <c r="BT90">
        <v>1</v>
      </c>
      <c r="BU90">
        <v>1</v>
      </c>
      <c r="BV90">
        <v>1</v>
      </c>
      <c r="BW90">
        <v>1</v>
      </c>
      <c r="BX90">
        <v>1</v>
      </c>
      <c r="BY90" t="s">
        <v>3</v>
      </c>
      <c r="BZ90">
        <v>79</v>
      </c>
      <c r="CA90">
        <v>41</v>
      </c>
      <c r="CB90" t="s">
        <v>3</v>
      </c>
      <c r="CE90">
        <v>30</v>
      </c>
      <c r="CF90">
        <v>0</v>
      </c>
      <c r="CG90">
        <v>0</v>
      </c>
      <c r="CM90">
        <v>0</v>
      </c>
      <c r="CN90" t="s">
        <v>3</v>
      </c>
      <c r="CO90">
        <v>0</v>
      </c>
      <c r="CP90">
        <f t="shared" si="90"/>
        <v>4123.2299999999996</v>
      </c>
      <c r="CQ90">
        <f t="shared" si="91"/>
        <v>2070.0500000000002</v>
      </c>
      <c r="CR90">
        <f t="shared" si="92"/>
        <v>916.69</v>
      </c>
      <c r="CS90">
        <f t="shared" si="93"/>
        <v>286.41000000000003</v>
      </c>
      <c r="CT90">
        <f t="shared" si="94"/>
        <v>3885.07</v>
      </c>
      <c r="CU90">
        <f t="shared" si="95"/>
        <v>0</v>
      </c>
      <c r="CV90">
        <f t="shared" si="96"/>
        <v>10.9901</v>
      </c>
      <c r="CW90">
        <f t="shared" si="97"/>
        <v>0</v>
      </c>
      <c r="CX90">
        <f t="shared" si="98"/>
        <v>0</v>
      </c>
      <c r="CY90">
        <f t="shared" si="99"/>
        <v>1841.6163999999999</v>
      </c>
      <c r="CZ90">
        <f t="shared" si="100"/>
        <v>955.77559999999983</v>
      </c>
      <c r="DC90" t="s">
        <v>3</v>
      </c>
      <c r="DD90" t="s">
        <v>3</v>
      </c>
      <c r="DE90" t="s">
        <v>3</v>
      </c>
      <c r="DF90" t="s">
        <v>3</v>
      </c>
      <c r="DG90" t="s">
        <v>3</v>
      </c>
      <c r="DH90" t="s">
        <v>3</v>
      </c>
      <c r="DI90" t="s">
        <v>3</v>
      </c>
      <c r="DJ90" t="s">
        <v>3</v>
      </c>
      <c r="DK90" t="s">
        <v>3</v>
      </c>
      <c r="DL90" t="s">
        <v>3</v>
      </c>
      <c r="DM90" t="s">
        <v>3</v>
      </c>
      <c r="DN90">
        <v>114</v>
      </c>
      <c r="DO90">
        <v>67</v>
      </c>
      <c r="DP90">
        <v>1.0669999999999999</v>
      </c>
      <c r="DQ90">
        <v>1.081</v>
      </c>
      <c r="DU90">
        <v>1010</v>
      </c>
      <c r="DV90" t="s">
        <v>87</v>
      </c>
      <c r="DW90" t="s">
        <v>87</v>
      </c>
      <c r="DX90">
        <v>10</v>
      </c>
      <c r="DZ90" t="s">
        <v>3</v>
      </c>
      <c r="EA90" t="s">
        <v>3</v>
      </c>
      <c r="EB90" t="s">
        <v>3</v>
      </c>
      <c r="EC90" t="s">
        <v>3</v>
      </c>
      <c r="EE90">
        <v>54008076</v>
      </c>
      <c r="EF90">
        <v>40</v>
      </c>
      <c r="EG90" t="s">
        <v>56</v>
      </c>
      <c r="EH90">
        <v>0</v>
      </c>
      <c r="EI90" t="s">
        <v>3</v>
      </c>
      <c r="EJ90">
        <v>2</v>
      </c>
      <c r="EK90">
        <v>332</v>
      </c>
      <c r="EL90" t="s">
        <v>89</v>
      </c>
      <c r="EM90" t="s">
        <v>90</v>
      </c>
      <c r="EO90" t="s">
        <v>3</v>
      </c>
      <c r="EQ90">
        <v>0</v>
      </c>
      <c r="ER90">
        <v>447.79</v>
      </c>
      <c r="ES90">
        <v>232.4</v>
      </c>
      <c r="ET90">
        <v>88.39</v>
      </c>
      <c r="EU90">
        <v>9.36</v>
      </c>
      <c r="EV90">
        <v>127</v>
      </c>
      <c r="EW90">
        <v>10.3</v>
      </c>
      <c r="EX90">
        <v>0</v>
      </c>
      <c r="EY90">
        <v>0</v>
      </c>
      <c r="FQ90">
        <v>0</v>
      </c>
      <c r="FR90">
        <f t="shared" si="101"/>
        <v>0</v>
      </c>
      <c r="FS90">
        <v>0</v>
      </c>
      <c r="FX90">
        <v>114</v>
      </c>
      <c r="FY90">
        <v>67</v>
      </c>
      <c r="GA90" t="s">
        <v>3</v>
      </c>
      <c r="GD90">
        <v>0</v>
      </c>
      <c r="GF90">
        <v>-539084289</v>
      </c>
      <c r="GG90">
        <v>2</v>
      </c>
      <c r="GH90">
        <v>1</v>
      </c>
      <c r="GI90">
        <v>2</v>
      </c>
      <c r="GJ90">
        <v>0</v>
      </c>
      <c r="GK90">
        <f>ROUND(R90*(R12)/100,2)</f>
        <v>274.77</v>
      </c>
      <c r="GL90">
        <f t="shared" si="102"/>
        <v>0</v>
      </c>
      <c r="GM90">
        <f t="shared" si="103"/>
        <v>7195.4</v>
      </c>
      <c r="GN90">
        <f t="shared" si="104"/>
        <v>0</v>
      </c>
      <c r="GO90">
        <f t="shared" si="105"/>
        <v>7195.4</v>
      </c>
      <c r="GP90">
        <f t="shared" si="106"/>
        <v>0</v>
      </c>
      <c r="GR90">
        <v>0</v>
      </c>
      <c r="GS90">
        <v>0</v>
      </c>
      <c r="GT90">
        <v>0</v>
      </c>
      <c r="GU90" t="s">
        <v>3</v>
      </c>
      <c r="GV90">
        <f t="shared" si="107"/>
        <v>0</v>
      </c>
      <c r="GW90">
        <v>1</v>
      </c>
      <c r="GX90">
        <f t="shared" si="108"/>
        <v>0</v>
      </c>
      <c r="HA90">
        <v>0</v>
      </c>
      <c r="HB90">
        <v>0</v>
      </c>
      <c r="HC90">
        <f t="shared" si="109"/>
        <v>0</v>
      </c>
      <c r="HE90" t="s">
        <v>3</v>
      </c>
      <c r="HF90" t="s">
        <v>3</v>
      </c>
      <c r="HM90" t="s">
        <v>3</v>
      </c>
      <c r="HN90" t="s">
        <v>3</v>
      </c>
      <c r="HO90" t="s">
        <v>3</v>
      </c>
      <c r="HP90" t="s">
        <v>3</v>
      </c>
      <c r="HQ90" t="s">
        <v>3</v>
      </c>
      <c r="IK90">
        <v>0</v>
      </c>
    </row>
    <row r="91" spans="1:245" x14ac:dyDescent="0.2">
      <c r="A91">
        <v>17</v>
      </c>
      <c r="B91">
        <v>0</v>
      </c>
      <c r="C91">
        <f>ROW(SmtRes!A52)</f>
        <v>52</v>
      </c>
      <c r="D91">
        <f>ROW(EtalonRes!A94)</f>
        <v>94</v>
      </c>
      <c r="E91" t="s">
        <v>202</v>
      </c>
      <c r="F91" t="s">
        <v>203</v>
      </c>
      <c r="G91" t="s">
        <v>204</v>
      </c>
      <c r="H91" t="s">
        <v>98</v>
      </c>
      <c r="I91">
        <f>ROUND(4/100,9)</f>
        <v>0.04</v>
      </c>
      <c r="J91">
        <v>0</v>
      </c>
      <c r="K91">
        <f>ROUND(4/100,9)</f>
        <v>0.04</v>
      </c>
      <c r="O91">
        <f t="shared" si="70"/>
        <v>419.97</v>
      </c>
      <c r="P91">
        <f t="shared" si="71"/>
        <v>104.24</v>
      </c>
      <c r="Q91">
        <f t="shared" si="72"/>
        <v>51.68</v>
      </c>
      <c r="R91">
        <f t="shared" si="73"/>
        <v>12.04</v>
      </c>
      <c r="S91">
        <f t="shared" si="74"/>
        <v>264.05</v>
      </c>
      <c r="T91">
        <f t="shared" si="75"/>
        <v>0</v>
      </c>
      <c r="U91">
        <f t="shared" si="76"/>
        <v>0.74690000000000001</v>
      </c>
      <c r="V91">
        <f t="shared" si="77"/>
        <v>0</v>
      </c>
      <c r="W91">
        <f t="shared" si="78"/>
        <v>0</v>
      </c>
      <c r="X91">
        <f t="shared" si="79"/>
        <v>208.6</v>
      </c>
      <c r="Y91">
        <f t="shared" si="80"/>
        <v>108.26</v>
      </c>
      <c r="AA91">
        <v>54346617</v>
      </c>
      <c r="AB91">
        <f t="shared" si="81"/>
        <v>642.70000000000005</v>
      </c>
      <c r="AC91">
        <f t="shared" si="82"/>
        <v>292.60000000000002</v>
      </c>
      <c r="AD91">
        <f t="shared" si="83"/>
        <v>134.33000000000001</v>
      </c>
      <c r="AE91">
        <f t="shared" si="84"/>
        <v>9.74</v>
      </c>
      <c r="AF91">
        <f t="shared" si="85"/>
        <v>215.77</v>
      </c>
      <c r="AG91">
        <f t="shared" si="86"/>
        <v>0</v>
      </c>
      <c r="AH91">
        <f t="shared" si="87"/>
        <v>17.5</v>
      </c>
      <c r="AI91">
        <f t="shared" si="88"/>
        <v>0</v>
      </c>
      <c r="AJ91">
        <f t="shared" si="89"/>
        <v>0</v>
      </c>
      <c r="AK91">
        <v>642.70000000000005</v>
      </c>
      <c r="AL91">
        <v>292.60000000000002</v>
      </c>
      <c r="AM91">
        <v>134.33000000000001</v>
      </c>
      <c r="AN91">
        <v>9.74</v>
      </c>
      <c r="AO91">
        <v>215.77</v>
      </c>
      <c r="AP91">
        <v>0</v>
      </c>
      <c r="AQ91">
        <v>17.5</v>
      </c>
      <c r="AR91">
        <v>0</v>
      </c>
      <c r="AS91">
        <v>0</v>
      </c>
      <c r="AT91">
        <v>79</v>
      </c>
      <c r="AU91">
        <v>41</v>
      </c>
      <c r="AV91">
        <v>1.0669999999999999</v>
      </c>
      <c r="AW91">
        <v>1.081</v>
      </c>
      <c r="AZ91">
        <v>1</v>
      </c>
      <c r="BA91">
        <v>28.67</v>
      </c>
      <c r="BB91">
        <v>9.02</v>
      </c>
      <c r="BC91">
        <v>8.24</v>
      </c>
      <c r="BD91" t="s">
        <v>3</v>
      </c>
      <c r="BE91" t="s">
        <v>3</v>
      </c>
      <c r="BF91" t="s">
        <v>3</v>
      </c>
      <c r="BG91" t="s">
        <v>3</v>
      </c>
      <c r="BH91">
        <v>0</v>
      </c>
      <c r="BI91">
        <v>2</v>
      </c>
      <c r="BJ91" t="s">
        <v>205</v>
      </c>
      <c r="BM91">
        <v>332</v>
      </c>
      <c r="BN91">
        <v>0</v>
      </c>
      <c r="BO91" t="s">
        <v>203</v>
      </c>
      <c r="BP91">
        <v>1</v>
      </c>
      <c r="BQ91">
        <v>40</v>
      </c>
      <c r="BR91">
        <v>0</v>
      </c>
      <c r="BS91">
        <v>28.67</v>
      </c>
      <c r="BT91">
        <v>1</v>
      </c>
      <c r="BU91">
        <v>1</v>
      </c>
      <c r="BV91">
        <v>1</v>
      </c>
      <c r="BW91">
        <v>1</v>
      </c>
      <c r="BX91">
        <v>1</v>
      </c>
      <c r="BY91" t="s">
        <v>3</v>
      </c>
      <c r="BZ91">
        <v>79</v>
      </c>
      <c r="CA91">
        <v>41</v>
      </c>
      <c r="CB91" t="s">
        <v>3</v>
      </c>
      <c r="CE91">
        <v>30</v>
      </c>
      <c r="CF91">
        <v>0</v>
      </c>
      <c r="CG91">
        <v>0</v>
      </c>
      <c r="CM91">
        <v>0</v>
      </c>
      <c r="CN91" t="s">
        <v>3</v>
      </c>
      <c r="CO91">
        <v>0</v>
      </c>
      <c r="CP91">
        <f t="shared" si="90"/>
        <v>419.97</v>
      </c>
      <c r="CQ91">
        <f t="shared" si="91"/>
        <v>2606.31</v>
      </c>
      <c r="CR91">
        <f t="shared" si="92"/>
        <v>1292.8399999999999</v>
      </c>
      <c r="CS91">
        <f t="shared" si="93"/>
        <v>297.88</v>
      </c>
      <c r="CT91">
        <f t="shared" si="94"/>
        <v>6600.69</v>
      </c>
      <c r="CU91">
        <f t="shared" si="95"/>
        <v>0</v>
      </c>
      <c r="CV91">
        <f t="shared" si="96"/>
        <v>18.672499999999999</v>
      </c>
      <c r="CW91">
        <f t="shared" si="97"/>
        <v>0</v>
      </c>
      <c r="CX91">
        <f t="shared" si="98"/>
        <v>0</v>
      </c>
      <c r="CY91">
        <f t="shared" si="99"/>
        <v>208.59950000000001</v>
      </c>
      <c r="CZ91">
        <f t="shared" si="100"/>
        <v>108.26049999999999</v>
      </c>
      <c r="DC91" t="s">
        <v>3</v>
      </c>
      <c r="DD91" t="s">
        <v>3</v>
      </c>
      <c r="DE91" t="s">
        <v>3</v>
      </c>
      <c r="DF91" t="s">
        <v>3</v>
      </c>
      <c r="DG91" t="s">
        <v>3</v>
      </c>
      <c r="DH91" t="s">
        <v>3</v>
      </c>
      <c r="DI91" t="s">
        <v>3</v>
      </c>
      <c r="DJ91" t="s">
        <v>3</v>
      </c>
      <c r="DK91" t="s">
        <v>3</v>
      </c>
      <c r="DL91" t="s">
        <v>3</v>
      </c>
      <c r="DM91" t="s">
        <v>3</v>
      </c>
      <c r="DN91">
        <v>114</v>
      </c>
      <c r="DO91">
        <v>67</v>
      </c>
      <c r="DP91">
        <v>1.0669999999999999</v>
      </c>
      <c r="DQ91">
        <v>1.081</v>
      </c>
      <c r="DU91">
        <v>1003</v>
      </c>
      <c r="DV91" t="s">
        <v>98</v>
      </c>
      <c r="DW91" t="s">
        <v>98</v>
      </c>
      <c r="DX91">
        <v>100</v>
      </c>
      <c r="DZ91" t="s">
        <v>3</v>
      </c>
      <c r="EA91" t="s">
        <v>3</v>
      </c>
      <c r="EB91" t="s">
        <v>3</v>
      </c>
      <c r="EC91" t="s">
        <v>3</v>
      </c>
      <c r="EE91">
        <v>54008076</v>
      </c>
      <c r="EF91">
        <v>40</v>
      </c>
      <c r="EG91" t="s">
        <v>56</v>
      </c>
      <c r="EH91">
        <v>0</v>
      </c>
      <c r="EI91" t="s">
        <v>3</v>
      </c>
      <c r="EJ91">
        <v>2</v>
      </c>
      <c r="EK91">
        <v>332</v>
      </c>
      <c r="EL91" t="s">
        <v>89</v>
      </c>
      <c r="EM91" t="s">
        <v>90</v>
      </c>
      <c r="EO91" t="s">
        <v>3</v>
      </c>
      <c r="EQ91">
        <v>0</v>
      </c>
      <c r="ER91">
        <v>642.70000000000005</v>
      </c>
      <c r="ES91">
        <v>292.60000000000002</v>
      </c>
      <c r="ET91">
        <v>134.33000000000001</v>
      </c>
      <c r="EU91">
        <v>9.74</v>
      </c>
      <c r="EV91">
        <v>215.77</v>
      </c>
      <c r="EW91">
        <v>17.5</v>
      </c>
      <c r="EX91">
        <v>0</v>
      </c>
      <c r="EY91">
        <v>0</v>
      </c>
      <c r="FQ91">
        <v>0</v>
      </c>
      <c r="FR91">
        <f t="shared" si="101"/>
        <v>0</v>
      </c>
      <c r="FS91">
        <v>0</v>
      </c>
      <c r="FX91">
        <v>114</v>
      </c>
      <c r="FY91">
        <v>67</v>
      </c>
      <c r="GA91" t="s">
        <v>3</v>
      </c>
      <c r="GD91">
        <v>0</v>
      </c>
      <c r="GF91">
        <v>-925241164</v>
      </c>
      <c r="GG91">
        <v>2</v>
      </c>
      <c r="GH91">
        <v>1</v>
      </c>
      <c r="GI91">
        <v>2</v>
      </c>
      <c r="GJ91">
        <v>0</v>
      </c>
      <c r="GK91">
        <f>ROUND(R91*(R12)/100,2)</f>
        <v>19.260000000000002</v>
      </c>
      <c r="GL91">
        <f t="shared" si="102"/>
        <v>0</v>
      </c>
      <c r="GM91">
        <f t="shared" si="103"/>
        <v>756.09</v>
      </c>
      <c r="GN91">
        <f t="shared" si="104"/>
        <v>0</v>
      </c>
      <c r="GO91">
        <f t="shared" si="105"/>
        <v>756.09</v>
      </c>
      <c r="GP91">
        <f t="shared" si="106"/>
        <v>0</v>
      </c>
      <c r="GR91">
        <v>0</v>
      </c>
      <c r="GS91">
        <v>0</v>
      </c>
      <c r="GT91">
        <v>0</v>
      </c>
      <c r="GU91" t="s">
        <v>3</v>
      </c>
      <c r="GV91">
        <f t="shared" si="107"/>
        <v>0</v>
      </c>
      <c r="GW91">
        <v>1</v>
      </c>
      <c r="GX91">
        <f t="shared" si="108"/>
        <v>0</v>
      </c>
      <c r="HA91">
        <v>0</v>
      </c>
      <c r="HB91">
        <v>0</v>
      </c>
      <c r="HC91">
        <f t="shared" si="109"/>
        <v>0</v>
      </c>
      <c r="HE91" t="s">
        <v>3</v>
      </c>
      <c r="HF91" t="s">
        <v>3</v>
      </c>
      <c r="HM91" t="s">
        <v>3</v>
      </c>
      <c r="HN91" t="s">
        <v>3</v>
      </c>
      <c r="HO91" t="s">
        <v>3</v>
      </c>
      <c r="HP91" t="s">
        <v>3</v>
      </c>
      <c r="HQ91" t="s">
        <v>3</v>
      </c>
      <c r="IK91">
        <v>0</v>
      </c>
    </row>
    <row r="92" spans="1:245" x14ac:dyDescent="0.2">
      <c r="A92">
        <v>17</v>
      </c>
      <c r="B92">
        <v>0</v>
      </c>
      <c r="C92">
        <f>ROW(SmtRes!A53)</f>
        <v>53</v>
      </c>
      <c r="D92">
        <f>ROW(EtalonRes!A95)</f>
        <v>95</v>
      </c>
      <c r="E92" t="s">
        <v>206</v>
      </c>
      <c r="F92" t="s">
        <v>96</v>
      </c>
      <c r="G92" t="s">
        <v>207</v>
      </c>
      <c r="H92" t="s">
        <v>98</v>
      </c>
      <c r="I92">
        <f>ROUND(40/100,9)</f>
        <v>0.4</v>
      </c>
      <c r="J92">
        <v>0</v>
      </c>
      <c r="K92">
        <f>ROUND(40/100,9)</f>
        <v>0.4</v>
      </c>
      <c r="O92">
        <f t="shared" si="70"/>
        <v>4563.97</v>
      </c>
      <c r="P92">
        <f t="shared" si="71"/>
        <v>1224.6300000000001</v>
      </c>
      <c r="Q92">
        <f t="shared" si="72"/>
        <v>548.32000000000005</v>
      </c>
      <c r="R92">
        <f t="shared" si="73"/>
        <v>135.9</v>
      </c>
      <c r="S92">
        <f t="shared" si="74"/>
        <v>2791.02</v>
      </c>
      <c r="T92">
        <f t="shared" si="75"/>
        <v>0</v>
      </c>
      <c r="U92">
        <f t="shared" si="76"/>
        <v>7.8958000000000004</v>
      </c>
      <c r="V92">
        <f t="shared" si="77"/>
        <v>0</v>
      </c>
      <c r="W92">
        <f t="shared" si="78"/>
        <v>0</v>
      </c>
      <c r="X92">
        <f t="shared" si="79"/>
        <v>2204.91</v>
      </c>
      <c r="Y92">
        <f t="shared" si="80"/>
        <v>1144.32</v>
      </c>
      <c r="AA92">
        <v>54346617</v>
      </c>
      <c r="AB92">
        <f t="shared" si="81"/>
        <v>712.05</v>
      </c>
      <c r="AC92">
        <f t="shared" si="82"/>
        <v>343.7</v>
      </c>
      <c r="AD92">
        <f t="shared" si="83"/>
        <v>140.25</v>
      </c>
      <c r="AE92">
        <f t="shared" si="84"/>
        <v>11.11</v>
      </c>
      <c r="AF92">
        <f t="shared" si="85"/>
        <v>228.1</v>
      </c>
      <c r="AG92">
        <f t="shared" si="86"/>
        <v>0</v>
      </c>
      <c r="AH92">
        <f t="shared" si="87"/>
        <v>18.5</v>
      </c>
      <c r="AI92">
        <f t="shared" si="88"/>
        <v>0</v>
      </c>
      <c r="AJ92">
        <f t="shared" si="89"/>
        <v>0</v>
      </c>
      <c r="AK92">
        <v>712.05</v>
      </c>
      <c r="AL92">
        <v>343.7</v>
      </c>
      <c r="AM92">
        <v>140.25</v>
      </c>
      <c r="AN92">
        <v>11.11</v>
      </c>
      <c r="AO92">
        <v>228.1</v>
      </c>
      <c r="AP92">
        <v>0</v>
      </c>
      <c r="AQ92">
        <v>18.5</v>
      </c>
      <c r="AR92">
        <v>0</v>
      </c>
      <c r="AS92">
        <v>0</v>
      </c>
      <c r="AT92">
        <v>79</v>
      </c>
      <c r="AU92">
        <v>41</v>
      </c>
      <c r="AV92">
        <v>1.0669999999999999</v>
      </c>
      <c r="AW92">
        <v>1.081</v>
      </c>
      <c r="AZ92">
        <v>1</v>
      </c>
      <c r="BA92">
        <v>28.67</v>
      </c>
      <c r="BB92">
        <v>9.16</v>
      </c>
      <c r="BC92">
        <v>8.24</v>
      </c>
      <c r="BD92" t="s">
        <v>3</v>
      </c>
      <c r="BE92" t="s">
        <v>3</v>
      </c>
      <c r="BF92" t="s">
        <v>3</v>
      </c>
      <c r="BG92" t="s">
        <v>3</v>
      </c>
      <c r="BH92">
        <v>0</v>
      </c>
      <c r="BI92">
        <v>2</v>
      </c>
      <c r="BJ92" t="s">
        <v>99</v>
      </c>
      <c r="BM92">
        <v>332</v>
      </c>
      <c r="BN92">
        <v>0</v>
      </c>
      <c r="BO92" t="s">
        <v>96</v>
      </c>
      <c r="BP92">
        <v>1</v>
      </c>
      <c r="BQ92">
        <v>40</v>
      </c>
      <c r="BR92">
        <v>0</v>
      </c>
      <c r="BS92">
        <v>28.67</v>
      </c>
      <c r="BT92">
        <v>1</v>
      </c>
      <c r="BU92">
        <v>1</v>
      </c>
      <c r="BV92">
        <v>1</v>
      </c>
      <c r="BW92">
        <v>1</v>
      </c>
      <c r="BX92">
        <v>1</v>
      </c>
      <c r="BY92" t="s">
        <v>3</v>
      </c>
      <c r="BZ92">
        <v>79</v>
      </c>
      <c r="CA92">
        <v>41</v>
      </c>
      <c r="CB92" t="s">
        <v>3</v>
      </c>
      <c r="CE92">
        <v>30</v>
      </c>
      <c r="CF92">
        <v>0</v>
      </c>
      <c r="CG92">
        <v>0</v>
      </c>
      <c r="CM92">
        <v>0</v>
      </c>
      <c r="CN92" t="s">
        <v>3</v>
      </c>
      <c r="CO92">
        <v>0</v>
      </c>
      <c r="CP92">
        <f t="shared" si="90"/>
        <v>4563.97</v>
      </c>
      <c r="CQ92">
        <f t="shared" si="91"/>
        <v>3061.49</v>
      </c>
      <c r="CR92">
        <f t="shared" si="92"/>
        <v>1370.79</v>
      </c>
      <c r="CS92">
        <f t="shared" si="93"/>
        <v>339.74</v>
      </c>
      <c r="CT92">
        <f t="shared" si="94"/>
        <v>6977.7</v>
      </c>
      <c r="CU92">
        <f t="shared" si="95"/>
        <v>0</v>
      </c>
      <c r="CV92">
        <f t="shared" si="96"/>
        <v>19.7395</v>
      </c>
      <c r="CW92">
        <f t="shared" si="97"/>
        <v>0</v>
      </c>
      <c r="CX92">
        <f t="shared" si="98"/>
        <v>0</v>
      </c>
      <c r="CY92">
        <f t="shared" si="99"/>
        <v>2204.9058</v>
      </c>
      <c r="CZ92">
        <f t="shared" si="100"/>
        <v>1144.3181999999999</v>
      </c>
      <c r="DC92" t="s">
        <v>3</v>
      </c>
      <c r="DD92" t="s">
        <v>3</v>
      </c>
      <c r="DE92" t="s">
        <v>3</v>
      </c>
      <c r="DF92" t="s">
        <v>3</v>
      </c>
      <c r="DG92" t="s">
        <v>3</v>
      </c>
      <c r="DH92" t="s">
        <v>3</v>
      </c>
      <c r="DI92" t="s">
        <v>3</v>
      </c>
      <c r="DJ92" t="s">
        <v>3</v>
      </c>
      <c r="DK92" t="s">
        <v>3</v>
      </c>
      <c r="DL92" t="s">
        <v>3</v>
      </c>
      <c r="DM92" t="s">
        <v>3</v>
      </c>
      <c r="DN92">
        <v>114</v>
      </c>
      <c r="DO92">
        <v>67</v>
      </c>
      <c r="DP92">
        <v>1.0669999999999999</v>
      </c>
      <c r="DQ92">
        <v>1.081</v>
      </c>
      <c r="DU92">
        <v>1003</v>
      </c>
      <c r="DV92" t="s">
        <v>98</v>
      </c>
      <c r="DW92" t="s">
        <v>98</v>
      </c>
      <c r="DX92">
        <v>100</v>
      </c>
      <c r="DZ92" t="s">
        <v>3</v>
      </c>
      <c r="EA92" t="s">
        <v>3</v>
      </c>
      <c r="EB92" t="s">
        <v>3</v>
      </c>
      <c r="EC92" t="s">
        <v>3</v>
      </c>
      <c r="EE92">
        <v>54008076</v>
      </c>
      <c r="EF92">
        <v>40</v>
      </c>
      <c r="EG92" t="s">
        <v>56</v>
      </c>
      <c r="EH92">
        <v>0</v>
      </c>
      <c r="EI92" t="s">
        <v>3</v>
      </c>
      <c r="EJ92">
        <v>2</v>
      </c>
      <c r="EK92">
        <v>332</v>
      </c>
      <c r="EL92" t="s">
        <v>89</v>
      </c>
      <c r="EM92" t="s">
        <v>90</v>
      </c>
      <c r="EO92" t="s">
        <v>3</v>
      </c>
      <c r="EQ92">
        <v>0</v>
      </c>
      <c r="ER92">
        <v>712.05</v>
      </c>
      <c r="ES92">
        <v>343.7</v>
      </c>
      <c r="ET92">
        <v>140.25</v>
      </c>
      <c r="EU92">
        <v>11.11</v>
      </c>
      <c r="EV92">
        <v>228.1</v>
      </c>
      <c r="EW92">
        <v>18.5</v>
      </c>
      <c r="EX92">
        <v>0</v>
      </c>
      <c r="EY92">
        <v>0</v>
      </c>
      <c r="FQ92">
        <v>0</v>
      </c>
      <c r="FR92">
        <f t="shared" si="101"/>
        <v>0</v>
      </c>
      <c r="FS92">
        <v>0</v>
      </c>
      <c r="FX92">
        <v>114</v>
      </c>
      <c r="FY92">
        <v>67</v>
      </c>
      <c r="GA92" t="s">
        <v>3</v>
      </c>
      <c r="GD92">
        <v>0</v>
      </c>
      <c r="GF92">
        <v>236259924</v>
      </c>
      <c r="GG92">
        <v>2</v>
      </c>
      <c r="GH92">
        <v>1</v>
      </c>
      <c r="GI92">
        <v>2</v>
      </c>
      <c r="GJ92">
        <v>0</v>
      </c>
      <c r="GK92">
        <f>ROUND(R92*(R12)/100,2)</f>
        <v>217.44</v>
      </c>
      <c r="GL92">
        <f t="shared" si="102"/>
        <v>0</v>
      </c>
      <c r="GM92">
        <f t="shared" si="103"/>
        <v>8130.64</v>
      </c>
      <c r="GN92">
        <f t="shared" si="104"/>
        <v>0</v>
      </c>
      <c r="GO92">
        <f t="shared" si="105"/>
        <v>8130.64</v>
      </c>
      <c r="GP92">
        <f t="shared" si="106"/>
        <v>0</v>
      </c>
      <c r="GR92">
        <v>0</v>
      </c>
      <c r="GS92">
        <v>0</v>
      </c>
      <c r="GT92">
        <v>0</v>
      </c>
      <c r="GU92" t="s">
        <v>3</v>
      </c>
      <c r="GV92">
        <f t="shared" si="107"/>
        <v>0</v>
      </c>
      <c r="GW92">
        <v>1</v>
      </c>
      <c r="GX92">
        <f t="shared" si="108"/>
        <v>0</v>
      </c>
      <c r="HA92">
        <v>0</v>
      </c>
      <c r="HB92">
        <v>0</v>
      </c>
      <c r="HC92">
        <f t="shared" si="109"/>
        <v>0</v>
      </c>
      <c r="HE92" t="s">
        <v>3</v>
      </c>
      <c r="HF92" t="s">
        <v>3</v>
      </c>
      <c r="HM92" t="s">
        <v>3</v>
      </c>
      <c r="HN92" t="s">
        <v>3</v>
      </c>
      <c r="HO92" t="s">
        <v>3</v>
      </c>
      <c r="HP92" t="s">
        <v>3</v>
      </c>
      <c r="HQ92" t="s">
        <v>3</v>
      </c>
      <c r="IK92">
        <v>0</v>
      </c>
    </row>
    <row r="93" spans="1:245" x14ac:dyDescent="0.2">
      <c r="A93">
        <v>17</v>
      </c>
      <c r="B93">
        <v>0</v>
      </c>
      <c r="C93">
        <f>ROW(SmtRes!A54)</f>
        <v>54</v>
      </c>
      <c r="D93">
        <f>ROW(EtalonRes!A96)</f>
        <v>96</v>
      </c>
      <c r="E93" t="s">
        <v>208</v>
      </c>
      <c r="F93" t="s">
        <v>101</v>
      </c>
      <c r="G93" t="s">
        <v>209</v>
      </c>
      <c r="H93" t="s">
        <v>98</v>
      </c>
      <c r="I93">
        <f>ROUND(40/100,9)</f>
        <v>0.4</v>
      </c>
      <c r="J93">
        <v>0</v>
      </c>
      <c r="K93">
        <f>ROUND(40/100,9)</f>
        <v>0.4</v>
      </c>
      <c r="O93">
        <f t="shared" si="70"/>
        <v>4872.4799999999996</v>
      </c>
      <c r="P93">
        <f t="shared" si="71"/>
        <v>1506.44</v>
      </c>
      <c r="Q93">
        <f t="shared" si="72"/>
        <v>575.02</v>
      </c>
      <c r="R93">
        <f t="shared" si="73"/>
        <v>150.52000000000001</v>
      </c>
      <c r="S93">
        <f t="shared" si="74"/>
        <v>2791.02</v>
      </c>
      <c r="T93">
        <f t="shared" si="75"/>
        <v>0</v>
      </c>
      <c r="U93">
        <f t="shared" si="76"/>
        <v>7.8958000000000004</v>
      </c>
      <c r="V93">
        <f t="shared" si="77"/>
        <v>0</v>
      </c>
      <c r="W93">
        <f t="shared" si="78"/>
        <v>0</v>
      </c>
      <c r="X93">
        <f t="shared" si="79"/>
        <v>2204.91</v>
      </c>
      <c r="Y93">
        <f t="shared" si="80"/>
        <v>1144.32</v>
      </c>
      <c r="AA93">
        <v>54346617</v>
      </c>
      <c r="AB93">
        <f t="shared" si="81"/>
        <v>796.23</v>
      </c>
      <c r="AC93">
        <f t="shared" si="82"/>
        <v>422.8</v>
      </c>
      <c r="AD93">
        <f t="shared" si="83"/>
        <v>145.33000000000001</v>
      </c>
      <c r="AE93">
        <f t="shared" si="84"/>
        <v>12.29</v>
      </c>
      <c r="AF93">
        <f t="shared" si="85"/>
        <v>228.1</v>
      </c>
      <c r="AG93">
        <f t="shared" si="86"/>
        <v>0</v>
      </c>
      <c r="AH93">
        <f t="shared" si="87"/>
        <v>18.5</v>
      </c>
      <c r="AI93">
        <f t="shared" si="88"/>
        <v>0</v>
      </c>
      <c r="AJ93">
        <f t="shared" si="89"/>
        <v>0</v>
      </c>
      <c r="AK93">
        <v>796.23</v>
      </c>
      <c r="AL93">
        <v>422.8</v>
      </c>
      <c r="AM93">
        <v>145.33000000000001</v>
      </c>
      <c r="AN93">
        <v>12.29</v>
      </c>
      <c r="AO93">
        <v>228.1</v>
      </c>
      <c r="AP93">
        <v>0</v>
      </c>
      <c r="AQ93">
        <v>18.5</v>
      </c>
      <c r="AR93">
        <v>0</v>
      </c>
      <c r="AS93">
        <v>0</v>
      </c>
      <c r="AT93">
        <v>79</v>
      </c>
      <c r="AU93">
        <v>41</v>
      </c>
      <c r="AV93">
        <v>1.0669999999999999</v>
      </c>
      <c r="AW93">
        <v>1.081</v>
      </c>
      <c r="AZ93">
        <v>1</v>
      </c>
      <c r="BA93">
        <v>28.67</v>
      </c>
      <c r="BB93">
        <v>9.27</v>
      </c>
      <c r="BC93">
        <v>8.24</v>
      </c>
      <c r="BD93" t="s">
        <v>3</v>
      </c>
      <c r="BE93" t="s">
        <v>3</v>
      </c>
      <c r="BF93" t="s">
        <v>3</v>
      </c>
      <c r="BG93" t="s">
        <v>3</v>
      </c>
      <c r="BH93">
        <v>0</v>
      </c>
      <c r="BI93">
        <v>2</v>
      </c>
      <c r="BJ93" t="s">
        <v>103</v>
      </c>
      <c r="BM93">
        <v>332</v>
      </c>
      <c r="BN93">
        <v>0</v>
      </c>
      <c r="BO93" t="s">
        <v>101</v>
      </c>
      <c r="BP93">
        <v>1</v>
      </c>
      <c r="BQ93">
        <v>40</v>
      </c>
      <c r="BR93">
        <v>0</v>
      </c>
      <c r="BS93">
        <v>28.67</v>
      </c>
      <c r="BT93">
        <v>1</v>
      </c>
      <c r="BU93">
        <v>1</v>
      </c>
      <c r="BV93">
        <v>1</v>
      </c>
      <c r="BW93">
        <v>1</v>
      </c>
      <c r="BX93">
        <v>1</v>
      </c>
      <c r="BY93" t="s">
        <v>3</v>
      </c>
      <c r="BZ93">
        <v>79</v>
      </c>
      <c r="CA93">
        <v>41</v>
      </c>
      <c r="CB93" t="s">
        <v>3</v>
      </c>
      <c r="CE93">
        <v>30</v>
      </c>
      <c r="CF93">
        <v>0</v>
      </c>
      <c r="CG93">
        <v>0</v>
      </c>
      <c r="CM93">
        <v>0</v>
      </c>
      <c r="CN93" t="s">
        <v>3</v>
      </c>
      <c r="CO93">
        <v>0</v>
      </c>
      <c r="CP93">
        <f t="shared" si="90"/>
        <v>4872.4799999999996</v>
      </c>
      <c r="CQ93">
        <f t="shared" si="91"/>
        <v>3766.09</v>
      </c>
      <c r="CR93">
        <f t="shared" si="92"/>
        <v>1437.5</v>
      </c>
      <c r="CS93">
        <f t="shared" si="93"/>
        <v>375.86</v>
      </c>
      <c r="CT93">
        <f t="shared" si="94"/>
        <v>6977.7</v>
      </c>
      <c r="CU93">
        <f t="shared" si="95"/>
        <v>0</v>
      </c>
      <c r="CV93">
        <f t="shared" si="96"/>
        <v>19.7395</v>
      </c>
      <c r="CW93">
        <f t="shared" si="97"/>
        <v>0</v>
      </c>
      <c r="CX93">
        <f t="shared" si="98"/>
        <v>0</v>
      </c>
      <c r="CY93">
        <f t="shared" si="99"/>
        <v>2204.9058</v>
      </c>
      <c r="CZ93">
        <f t="shared" si="100"/>
        <v>1144.3181999999999</v>
      </c>
      <c r="DC93" t="s">
        <v>3</v>
      </c>
      <c r="DD93" t="s">
        <v>3</v>
      </c>
      <c r="DE93" t="s">
        <v>3</v>
      </c>
      <c r="DF93" t="s">
        <v>3</v>
      </c>
      <c r="DG93" t="s">
        <v>3</v>
      </c>
      <c r="DH93" t="s">
        <v>3</v>
      </c>
      <c r="DI93" t="s">
        <v>3</v>
      </c>
      <c r="DJ93" t="s">
        <v>3</v>
      </c>
      <c r="DK93" t="s">
        <v>3</v>
      </c>
      <c r="DL93" t="s">
        <v>3</v>
      </c>
      <c r="DM93" t="s">
        <v>3</v>
      </c>
      <c r="DN93">
        <v>114</v>
      </c>
      <c r="DO93">
        <v>67</v>
      </c>
      <c r="DP93">
        <v>1.0669999999999999</v>
      </c>
      <c r="DQ93">
        <v>1.081</v>
      </c>
      <c r="DU93">
        <v>1003</v>
      </c>
      <c r="DV93" t="s">
        <v>98</v>
      </c>
      <c r="DW93" t="s">
        <v>98</v>
      </c>
      <c r="DX93">
        <v>100</v>
      </c>
      <c r="DZ93" t="s">
        <v>3</v>
      </c>
      <c r="EA93" t="s">
        <v>3</v>
      </c>
      <c r="EB93" t="s">
        <v>3</v>
      </c>
      <c r="EC93" t="s">
        <v>3</v>
      </c>
      <c r="EE93">
        <v>54008076</v>
      </c>
      <c r="EF93">
        <v>40</v>
      </c>
      <c r="EG93" t="s">
        <v>56</v>
      </c>
      <c r="EH93">
        <v>0</v>
      </c>
      <c r="EI93" t="s">
        <v>3</v>
      </c>
      <c r="EJ93">
        <v>2</v>
      </c>
      <c r="EK93">
        <v>332</v>
      </c>
      <c r="EL93" t="s">
        <v>89</v>
      </c>
      <c r="EM93" t="s">
        <v>90</v>
      </c>
      <c r="EO93" t="s">
        <v>3</v>
      </c>
      <c r="EQ93">
        <v>0</v>
      </c>
      <c r="ER93">
        <v>796.23</v>
      </c>
      <c r="ES93">
        <v>422.8</v>
      </c>
      <c r="ET93">
        <v>145.33000000000001</v>
      </c>
      <c r="EU93">
        <v>12.29</v>
      </c>
      <c r="EV93">
        <v>228.1</v>
      </c>
      <c r="EW93">
        <v>18.5</v>
      </c>
      <c r="EX93">
        <v>0</v>
      </c>
      <c r="EY93">
        <v>0</v>
      </c>
      <c r="FQ93">
        <v>0</v>
      </c>
      <c r="FR93">
        <f t="shared" si="101"/>
        <v>0</v>
      </c>
      <c r="FS93">
        <v>0</v>
      </c>
      <c r="FX93">
        <v>114</v>
      </c>
      <c r="FY93">
        <v>67</v>
      </c>
      <c r="GA93" t="s">
        <v>3</v>
      </c>
      <c r="GD93">
        <v>0</v>
      </c>
      <c r="GF93">
        <v>-1665287365</v>
      </c>
      <c r="GG93">
        <v>2</v>
      </c>
      <c r="GH93">
        <v>1</v>
      </c>
      <c r="GI93">
        <v>2</v>
      </c>
      <c r="GJ93">
        <v>0</v>
      </c>
      <c r="GK93">
        <f>ROUND(R93*(R12)/100,2)</f>
        <v>240.83</v>
      </c>
      <c r="GL93">
        <f t="shared" si="102"/>
        <v>0</v>
      </c>
      <c r="GM93">
        <f t="shared" si="103"/>
        <v>8462.5400000000009</v>
      </c>
      <c r="GN93">
        <f t="shared" si="104"/>
        <v>0</v>
      </c>
      <c r="GO93">
        <f t="shared" si="105"/>
        <v>8462.5400000000009</v>
      </c>
      <c r="GP93">
        <f t="shared" si="106"/>
        <v>0</v>
      </c>
      <c r="GR93">
        <v>0</v>
      </c>
      <c r="GS93">
        <v>0</v>
      </c>
      <c r="GT93">
        <v>0</v>
      </c>
      <c r="GU93" t="s">
        <v>3</v>
      </c>
      <c r="GV93">
        <f t="shared" si="107"/>
        <v>0</v>
      </c>
      <c r="GW93">
        <v>1</v>
      </c>
      <c r="GX93">
        <f t="shared" si="108"/>
        <v>0</v>
      </c>
      <c r="HA93">
        <v>0</v>
      </c>
      <c r="HB93">
        <v>0</v>
      </c>
      <c r="HC93">
        <f t="shared" si="109"/>
        <v>0</v>
      </c>
      <c r="HE93" t="s">
        <v>3</v>
      </c>
      <c r="HF93" t="s">
        <v>3</v>
      </c>
      <c r="HM93" t="s">
        <v>3</v>
      </c>
      <c r="HN93" t="s">
        <v>3</v>
      </c>
      <c r="HO93" t="s">
        <v>3</v>
      </c>
      <c r="HP93" t="s">
        <v>3</v>
      </c>
      <c r="HQ93" t="s">
        <v>3</v>
      </c>
      <c r="IK93">
        <v>0</v>
      </c>
    </row>
    <row r="95" spans="1:245" x14ac:dyDescent="0.2">
      <c r="A95" s="2">
        <v>51</v>
      </c>
      <c r="B95" s="2">
        <f>B73</f>
        <v>0</v>
      </c>
      <c r="C95" s="2">
        <f>A73</f>
        <v>4</v>
      </c>
      <c r="D95" s="2">
        <f>ROW(A73)</f>
        <v>73</v>
      </c>
      <c r="E95" s="2"/>
      <c r="F95" s="2" t="str">
        <f>IF(F73&lt;&gt;"",F73,"")</f>
        <v>Новый раздел</v>
      </c>
      <c r="G95" s="2" t="str">
        <f>IF(G73&lt;&gt;"",G73,"")</f>
        <v>Монтажные работы</v>
      </c>
      <c r="H95" s="2">
        <v>0</v>
      </c>
      <c r="I95" s="2"/>
      <c r="J95" s="2"/>
      <c r="K95" s="2"/>
      <c r="L95" s="2"/>
      <c r="M95" s="2"/>
      <c r="N95" s="2"/>
      <c r="O95" s="2">
        <f t="shared" ref="O95:T95" si="110">ROUND(AB95,2)</f>
        <v>140302.29999999999</v>
      </c>
      <c r="P95" s="2">
        <f t="shared" si="110"/>
        <v>7754.27</v>
      </c>
      <c r="Q95" s="2">
        <f t="shared" si="110"/>
        <v>72386.63</v>
      </c>
      <c r="R95" s="2">
        <f t="shared" si="110"/>
        <v>34674.370000000003</v>
      </c>
      <c r="S95" s="2">
        <f t="shared" si="110"/>
        <v>60161.4</v>
      </c>
      <c r="T95" s="2">
        <f t="shared" si="110"/>
        <v>0</v>
      </c>
      <c r="U95" s="2">
        <f>AH95</f>
        <v>173.50783124</v>
      </c>
      <c r="V95" s="2">
        <f>AI95</f>
        <v>0</v>
      </c>
      <c r="W95" s="2">
        <f>ROUND(AJ95,2)</f>
        <v>0</v>
      </c>
      <c r="X95" s="2">
        <f>ROUND(AK95,2)</f>
        <v>52562.12</v>
      </c>
      <c r="Y95" s="2">
        <f>ROUND(AL95,2)</f>
        <v>25074.3</v>
      </c>
      <c r="Z95" s="2"/>
      <c r="AA95" s="2"/>
      <c r="AB95" s="2">
        <f>ROUND(SUMIF(AA77:AA93,"=54346617",O77:O93),2)</f>
        <v>140302.29999999999</v>
      </c>
      <c r="AC95" s="2">
        <f>ROUND(SUMIF(AA77:AA93,"=54346617",P77:P93),2)</f>
        <v>7754.27</v>
      </c>
      <c r="AD95" s="2">
        <f>ROUND(SUMIF(AA77:AA93,"=54346617",Q77:Q93),2)</f>
        <v>72386.63</v>
      </c>
      <c r="AE95" s="2">
        <f>ROUND(SUMIF(AA77:AA93,"=54346617",R77:R93),2)</f>
        <v>34674.370000000003</v>
      </c>
      <c r="AF95" s="2">
        <f>ROUND(SUMIF(AA77:AA93,"=54346617",S77:S93),2)</f>
        <v>60161.4</v>
      </c>
      <c r="AG95" s="2">
        <f>ROUND(SUMIF(AA77:AA93,"=54346617",T77:T93),2)</f>
        <v>0</v>
      </c>
      <c r="AH95" s="2">
        <f>SUMIF(AA77:AA93,"=54346617",U77:U93)</f>
        <v>173.50783124</v>
      </c>
      <c r="AI95" s="2">
        <f>SUMIF(AA77:AA93,"=54346617",V77:V93)</f>
        <v>0</v>
      </c>
      <c r="AJ95" s="2">
        <f>ROUND(SUMIF(AA77:AA93,"=54346617",W77:W93),2)</f>
        <v>0</v>
      </c>
      <c r="AK95" s="2">
        <f>ROUND(SUMIF(AA77:AA93,"=54346617",X77:X93),2)</f>
        <v>52562.12</v>
      </c>
      <c r="AL95" s="2">
        <f>ROUND(SUMIF(AA77:AA93,"=54346617",Y77:Y93),2)</f>
        <v>25074.3</v>
      </c>
      <c r="AM95" s="2"/>
      <c r="AN95" s="2"/>
      <c r="AO95" s="2">
        <f t="shared" ref="AO95:BD95" si="111">ROUND(BX95,2)</f>
        <v>0</v>
      </c>
      <c r="AP95" s="2">
        <f t="shared" si="111"/>
        <v>0</v>
      </c>
      <c r="AQ95" s="2">
        <f t="shared" si="111"/>
        <v>0</v>
      </c>
      <c r="AR95" s="2">
        <f t="shared" si="111"/>
        <v>273417.71999999997</v>
      </c>
      <c r="AS95" s="2">
        <f t="shared" si="111"/>
        <v>60809.5</v>
      </c>
      <c r="AT95" s="2">
        <f t="shared" si="111"/>
        <v>212608.22</v>
      </c>
      <c r="AU95" s="2">
        <f t="shared" si="111"/>
        <v>0</v>
      </c>
      <c r="AV95" s="2">
        <f t="shared" si="111"/>
        <v>7754.27</v>
      </c>
      <c r="AW95" s="2">
        <f t="shared" si="111"/>
        <v>7754.27</v>
      </c>
      <c r="AX95" s="2">
        <f t="shared" si="111"/>
        <v>0</v>
      </c>
      <c r="AY95" s="2">
        <f t="shared" si="111"/>
        <v>7754.27</v>
      </c>
      <c r="AZ95" s="2">
        <f t="shared" si="111"/>
        <v>0</v>
      </c>
      <c r="BA95" s="2">
        <f t="shared" si="111"/>
        <v>0</v>
      </c>
      <c r="BB95" s="2">
        <f t="shared" si="111"/>
        <v>0</v>
      </c>
      <c r="BC95" s="2">
        <f t="shared" si="111"/>
        <v>0</v>
      </c>
      <c r="BD95" s="2">
        <f t="shared" si="111"/>
        <v>0</v>
      </c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  <c r="BV95" s="2"/>
      <c r="BW95" s="2"/>
      <c r="BX95" s="2">
        <f>ROUND(SUMIF(AA77:AA93,"=54346617",FQ77:FQ93),2)</f>
        <v>0</v>
      </c>
      <c r="BY95" s="2">
        <f>ROUND(SUMIF(AA77:AA93,"=54346617",FR77:FR93),2)</f>
        <v>0</v>
      </c>
      <c r="BZ95" s="2">
        <f>ROUND(SUMIF(AA77:AA93,"=54346617",GL77:GL93),2)</f>
        <v>0</v>
      </c>
      <c r="CA95" s="2">
        <f>ROUND(SUMIF(AA77:AA93,"=54346617",GM77:GM93),2)</f>
        <v>273417.71999999997</v>
      </c>
      <c r="CB95" s="2">
        <f>ROUND(SUMIF(AA77:AA93,"=54346617",GN77:GN93),2)</f>
        <v>60809.5</v>
      </c>
      <c r="CC95" s="2">
        <f>ROUND(SUMIF(AA77:AA93,"=54346617",GO77:GO93),2)</f>
        <v>212608.22</v>
      </c>
      <c r="CD95" s="2">
        <f>ROUND(SUMIF(AA77:AA93,"=54346617",GP77:GP93),2)</f>
        <v>0</v>
      </c>
      <c r="CE95" s="2">
        <f>AC95-BX95</f>
        <v>7754.27</v>
      </c>
      <c r="CF95" s="2">
        <f>AC95-BY95</f>
        <v>7754.27</v>
      </c>
      <c r="CG95" s="2">
        <f>BX95-BZ95</f>
        <v>0</v>
      </c>
      <c r="CH95" s="2">
        <f>AC95-BX95-BY95+BZ95</f>
        <v>7754.27</v>
      </c>
      <c r="CI95" s="2">
        <f>BY95-BZ95</f>
        <v>0</v>
      </c>
      <c r="CJ95" s="2">
        <f>ROUND(SUMIF(AA77:AA93,"=54346617",GX77:GX93),2)</f>
        <v>0</v>
      </c>
      <c r="CK95" s="2">
        <f>ROUND(SUMIF(AA77:AA93,"=54346617",GY77:GY93),2)</f>
        <v>0</v>
      </c>
      <c r="CL95" s="2">
        <f>ROUND(SUMIF(AA77:AA93,"=54346617",GZ77:GZ93),2)</f>
        <v>0</v>
      </c>
      <c r="CM95" s="2">
        <f>ROUND(SUMIF(AA77:AA93,"=54346617",HD77:HD93),2)</f>
        <v>0</v>
      </c>
      <c r="CN95" s="2"/>
      <c r="CO95" s="2"/>
      <c r="CP95" s="2"/>
      <c r="CQ95" s="2"/>
      <c r="CR95" s="2"/>
      <c r="CS95" s="2"/>
      <c r="CT95" s="2"/>
      <c r="CU95" s="2"/>
      <c r="CV95" s="2"/>
      <c r="CW95" s="2"/>
      <c r="CX95" s="2"/>
      <c r="CY95" s="2"/>
      <c r="CZ95" s="2"/>
      <c r="DA95" s="2"/>
      <c r="DB95" s="2"/>
      <c r="DC95" s="2"/>
      <c r="DD95" s="2"/>
      <c r="DE95" s="2"/>
      <c r="DF95" s="2"/>
      <c r="DG95" s="3"/>
      <c r="DH95" s="3"/>
      <c r="DI95" s="3"/>
      <c r="DJ95" s="3"/>
      <c r="DK95" s="3"/>
      <c r="DL95" s="3"/>
      <c r="DM95" s="3"/>
      <c r="DN95" s="3"/>
      <c r="DO95" s="3"/>
      <c r="DP95" s="3"/>
      <c r="DQ95" s="3"/>
      <c r="DR95" s="3"/>
      <c r="DS95" s="3"/>
      <c r="DT95" s="3"/>
      <c r="DU95" s="3"/>
      <c r="DV95" s="3"/>
      <c r="DW95" s="3"/>
      <c r="DX95" s="3"/>
      <c r="DY95" s="3"/>
      <c r="DZ95" s="3"/>
      <c r="EA95" s="3"/>
      <c r="EB95" s="3"/>
      <c r="EC95" s="3"/>
      <c r="ED95" s="3"/>
      <c r="EE95" s="3"/>
      <c r="EF95" s="3"/>
      <c r="EG95" s="3"/>
      <c r="EH95" s="3"/>
      <c r="EI95" s="3"/>
      <c r="EJ95" s="3"/>
      <c r="EK95" s="3"/>
      <c r="EL95" s="3"/>
      <c r="EM95" s="3"/>
      <c r="EN95" s="3"/>
      <c r="EO95" s="3"/>
      <c r="EP95" s="3"/>
      <c r="EQ95" s="3"/>
      <c r="ER95" s="3"/>
      <c r="ES95" s="3"/>
      <c r="ET95" s="3"/>
      <c r="EU95" s="3"/>
      <c r="EV95" s="3"/>
      <c r="EW95" s="3"/>
      <c r="EX95" s="3"/>
      <c r="EY95" s="3"/>
      <c r="EZ95" s="3"/>
      <c r="FA95" s="3"/>
      <c r="FB95" s="3"/>
      <c r="FC95" s="3"/>
      <c r="FD95" s="3"/>
      <c r="FE95" s="3"/>
      <c r="FF95" s="3"/>
      <c r="FG95" s="3"/>
      <c r="FH95" s="3"/>
      <c r="FI95" s="3"/>
      <c r="FJ95" s="3"/>
      <c r="FK95" s="3"/>
      <c r="FL95" s="3"/>
      <c r="FM95" s="3"/>
      <c r="FN95" s="3"/>
      <c r="FO95" s="3"/>
      <c r="FP95" s="3"/>
      <c r="FQ95" s="3"/>
      <c r="FR95" s="3"/>
      <c r="FS95" s="3"/>
      <c r="FT95" s="3"/>
      <c r="FU95" s="3"/>
      <c r="FV95" s="3"/>
      <c r="FW95" s="3"/>
      <c r="FX95" s="3"/>
      <c r="FY95" s="3"/>
      <c r="FZ95" s="3"/>
      <c r="GA95" s="3"/>
      <c r="GB95" s="3"/>
      <c r="GC95" s="3"/>
      <c r="GD95" s="3"/>
      <c r="GE95" s="3"/>
      <c r="GF95" s="3"/>
      <c r="GG95" s="3"/>
      <c r="GH95" s="3"/>
      <c r="GI95" s="3"/>
      <c r="GJ95" s="3"/>
      <c r="GK95" s="3"/>
      <c r="GL95" s="3"/>
      <c r="GM95" s="3"/>
      <c r="GN95" s="3"/>
      <c r="GO95" s="3"/>
      <c r="GP95" s="3"/>
      <c r="GQ95" s="3"/>
      <c r="GR95" s="3"/>
      <c r="GS95" s="3"/>
      <c r="GT95" s="3"/>
      <c r="GU95" s="3"/>
      <c r="GV95" s="3"/>
      <c r="GW95" s="3"/>
      <c r="GX95" s="3">
        <v>0</v>
      </c>
    </row>
    <row r="97" spans="1:28" x14ac:dyDescent="0.2">
      <c r="A97" s="4">
        <v>50</v>
      </c>
      <c r="B97" s="4">
        <v>0</v>
      </c>
      <c r="C97" s="4">
        <v>0</v>
      </c>
      <c r="D97" s="4">
        <v>1</v>
      </c>
      <c r="E97" s="4">
        <v>201</v>
      </c>
      <c r="F97" s="4">
        <f>ROUND(Source!O95,O97)</f>
        <v>140302.29999999999</v>
      </c>
      <c r="G97" s="4" t="s">
        <v>104</v>
      </c>
      <c r="H97" s="4" t="s">
        <v>105</v>
      </c>
      <c r="I97" s="4"/>
      <c r="J97" s="4"/>
      <c r="K97" s="4">
        <v>-201</v>
      </c>
      <c r="L97" s="4">
        <v>1</v>
      </c>
      <c r="M97" s="4">
        <v>3</v>
      </c>
      <c r="N97" s="4" t="s">
        <v>3</v>
      </c>
      <c r="O97" s="4">
        <v>2</v>
      </c>
      <c r="P97" s="4"/>
      <c r="Q97" s="4"/>
      <c r="R97" s="4"/>
      <c r="S97" s="4"/>
      <c r="T97" s="4"/>
      <c r="U97" s="4"/>
      <c r="V97" s="4"/>
      <c r="W97" s="4">
        <v>140302.29999999999</v>
      </c>
      <c r="X97" s="4">
        <v>1</v>
      </c>
      <c r="Y97" s="4">
        <v>140302.29999999999</v>
      </c>
      <c r="Z97" s="4"/>
      <c r="AA97" s="4"/>
      <c r="AB97" s="4"/>
    </row>
    <row r="98" spans="1:28" x14ac:dyDescent="0.2">
      <c r="A98" s="4">
        <v>50</v>
      </c>
      <c r="B98" s="4">
        <v>0</v>
      </c>
      <c r="C98" s="4">
        <v>0</v>
      </c>
      <c r="D98" s="4">
        <v>1</v>
      </c>
      <c r="E98" s="4">
        <v>202</v>
      </c>
      <c r="F98" s="4">
        <f>ROUND(Source!P95,O98)</f>
        <v>7754.27</v>
      </c>
      <c r="G98" s="4" t="s">
        <v>106</v>
      </c>
      <c r="H98" s="4" t="s">
        <v>107</v>
      </c>
      <c r="I98" s="4"/>
      <c r="J98" s="4"/>
      <c r="K98" s="4">
        <v>-202</v>
      </c>
      <c r="L98" s="4">
        <v>2</v>
      </c>
      <c r="M98" s="4">
        <v>3</v>
      </c>
      <c r="N98" s="4" t="s">
        <v>3</v>
      </c>
      <c r="O98" s="4">
        <v>2</v>
      </c>
      <c r="P98" s="4"/>
      <c r="Q98" s="4"/>
      <c r="R98" s="4"/>
      <c r="S98" s="4"/>
      <c r="T98" s="4"/>
      <c r="U98" s="4"/>
      <c r="V98" s="4"/>
      <c r="W98" s="4">
        <v>7754.27</v>
      </c>
      <c r="X98" s="4">
        <v>1</v>
      </c>
      <c r="Y98" s="4">
        <v>7754.27</v>
      </c>
      <c r="Z98" s="4"/>
      <c r="AA98" s="4"/>
      <c r="AB98" s="4"/>
    </row>
    <row r="99" spans="1:28" x14ac:dyDescent="0.2">
      <c r="A99" s="4">
        <v>50</v>
      </c>
      <c r="B99" s="4">
        <v>0</v>
      </c>
      <c r="C99" s="4">
        <v>0</v>
      </c>
      <c r="D99" s="4">
        <v>1</v>
      </c>
      <c r="E99" s="4">
        <v>222</v>
      </c>
      <c r="F99" s="4">
        <f>ROUND(Source!AO95,O99)</f>
        <v>0</v>
      </c>
      <c r="G99" s="4" t="s">
        <v>108</v>
      </c>
      <c r="H99" s="4" t="s">
        <v>109</v>
      </c>
      <c r="I99" s="4"/>
      <c r="J99" s="4"/>
      <c r="K99" s="4">
        <v>-222</v>
      </c>
      <c r="L99" s="4">
        <v>3</v>
      </c>
      <c r="M99" s="4">
        <v>3</v>
      </c>
      <c r="N99" s="4" t="s">
        <v>3</v>
      </c>
      <c r="O99" s="4">
        <v>2</v>
      </c>
      <c r="P99" s="4"/>
      <c r="Q99" s="4"/>
      <c r="R99" s="4"/>
      <c r="S99" s="4"/>
      <c r="T99" s="4"/>
      <c r="U99" s="4"/>
      <c r="V99" s="4"/>
      <c r="W99" s="4">
        <v>0</v>
      </c>
      <c r="X99" s="4">
        <v>1</v>
      </c>
      <c r="Y99" s="4">
        <v>0</v>
      </c>
      <c r="Z99" s="4"/>
      <c r="AA99" s="4"/>
      <c r="AB99" s="4"/>
    </row>
    <row r="100" spans="1:28" x14ac:dyDescent="0.2">
      <c r="A100" s="4">
        <v>50</v>
      </c>
      <c r="B100" s="4">
        <v>0</v>
      </c>
      <c r="C100" s="4">
        <v>0</v>
      </c>
      <c r="D100" s="4">
        <v>1</v>
      </c>
      <c r="E100" s="4">
        <v>225</v>
      </c>
      <c r="F100" s="4">
        <f>ROUND(Source!AV95,O100)</f>
        <v>7754.27</v>
      </c>
      <c r="G100" s="4" t="s">
        <v>110</v>
      </c>
      <c r="H100" s="4" t="s">
        <v>111</v>
      </c>
      <c r="I100" s="4"/>
      <c r="J100" s="4"/>
      <c r="K100" s="4">
        <v>-225</v>
      </c>
      <c r="L100" s="4">
        <v>4</v>
      </c>
      <c r="M100" s="4">
        <v>3</v>
      </c>
      <c r="N100" s="4" t="s">
        <v>3</v>
      </c>
      <c r="O100" s="4">
        <v>2</v>
      </c>
      <c r="P100" s="4"/>
      <c r="Q100" s="4"/>
      <c r="R100" s="4"/>
      <c r="S100" s="4"/>
      <c r="T100" s="4"/>
      <c r="U100" s="4"/>
      <c r="V100" s="4"/>
      <c r="W100" s="4">
        <v>7754.27</v>
      </c>
      <c r="X100" s="4">
        <v>1</v>
      </c>
      <c r="Y100" s="4">
        <v>7754.27</v>
      </c>
      <c r="Z100" s="4"/>
      <c r="AA100" s="4"/>
      <c r="AB100" s="4"/>
    </row>
    <row r="101" spans="1:28" x14ac:dyDescent="0.2">
      <c r="A101" s="4">
        <v>50</v>
      </c>
      <c r="B101" s="4">
        <v>0</v>
      </c>
      <c r="C101" s="4">
        <v>0</v>
      </c>
      <c r="D101" s="4">
        <v>1</v>
      </c>
      <c r="E101" s="4">
        <v>226</v>
      </c>
      <c r="F101" s="4">
        <f>ROUND(Source!AW95,O101)</f>
        <v>7754.27</v>
      </c>
      <c r="G101" s="4" t="s">
        <v>112</v>
      </c>
      <c r="H101" s="4" t="s">
        <v>113</v>
      </c>
      <c r="I101" s="4"/>
      <c r="J101" s="4"/>
      <c r="K101" s="4">
        <v>-226</v>
      </c>
      <c r="L101" s="4">
        <v>5</v>
      </c>
      <c r="M101" s="4">
        <v>3</v>
      </c>
      <c r="N101" s="4" t="s">
        <v>3</v>
      </c>
      <c r="O101" s="4">
        <v>2</v>
      </c>
      <c r="P101" s="4"/>
      <c r="Q101" s="4"/>
      <c r="R101" s="4"/>
      <c r="S101" s="4"/>
      <c r="T101" s="4"/>
      <c r="U101" s="4"/>
      <c r="V101" s="4"/>
      <c r="W101" s="4">
        <v>7754.27</v>
      </c>
      <c r="X101" s="4">
        <v>1</v>
      </c>
      <c r="Y101" s="4">
        <v>7754.27</v>
      </c>
      <c r="Z101" s="4"/>
      <c r="AA101" s="4"/>
      <c r="AB101" s="4"/>
    </row>
    <row r="102" spans="1:28" x14ac:dyDescent="0.2">
      <c r="A102" s="4">
        <v>50</v>
      </c>
      <c r="B102" s="4">
        <v>0</v>
      </c>
      <c r="C102" s="4">
        <v>0</v>
      </c>
      <c r="D102" s="4">
        <v>1</v>
      </c>
      <c r="E102" s="4">
        <v>227</v>
      </c>
      <c r="F102" s="4">
        <f>ROUND(Source!AX95,O102)</f>
        <v>0</v>
      </c>
      <c r="G102" s="4" t="s">
        <v>114</v>
      </c>
      <c r="H102" s="4" t="s">
        <v>115</v>
      </c>
      <c r="I102" s="4"/>
      <c r="J102" s="4"/>
      <c r="K102" s="4">
        <v>-227</v>
      </c>
      <c r="L102" s="4">
        <v>6</v>
      </c>
      <c r="M102" s="4">
        <v>3</v>
      </c>
      <c r="N102" s="4" t="s">
        <v>3</v>
      </c>
      <c r="O102" s="4">
        <v>2</v>
      </c>
      <c r="P102" s="4"/>
      <c r="Q102" s="4"/>
      <c r="R102" s="4"/>
      <c r="S102" s="4"/>
      <c r="T102" s="4"/>
      <c r="U102" s="4"/>
      <c r="V102" s="4"/>
      <c r="W102" s="4">
        <v>0</v>
      </c>
      <c r="X102" s="4">
        <v>1</v>
      </c>
      <c r="Y102" s="4">
        <v>0</v>
      </c>
      <c r="Z102" s="4"/>
      <c r="AA102" s="4"/>
      <c r="AB102" s="4"/>
    </row>
    <row r="103" spans="1:28" x14ac:dyDescent="0.2">
      <c r="A103" s="4">
        <v>50</v>
      </c>
      <c r="B103" s="4">
        <v>0</v>
      </c>
      <c r="C103" s="4">
        <v>0</v>
      </c>
      <c r="D103" s="4">
        <v>1</v>
      </c>
      <c r="E103" s="4">
        <v>228</v>
      </c>
      <c r="F103" s="4">
        <f>ROUND(Source!AY95,O103)</f>
        <v>7754.27</v>
      </c>
      <c r="G103" s="4" t="s">
        <v>116</v>
      </c>
      <c r="H103" s="4" t="s">
        <v>117</v>
      </c>
      <c r="I103" s="4"/>
      <c r="J103" s="4"/>
      <c r="K103" s="4">
        <v>-228</v>
      </c>
      <c r="L103" s="4">
        <v>7</v>
      </c>
      <c r="M103" s="4">
        <v>3</v>
      </c>
      <c r="N103" s="4" t="s">
        <v>3</v>
      </c>
      <c r="O103" s="4">
        <v>2</v>
      </c>
      <c r="P103" s="4"/>
      <c r="Q103" s="4"/>
      <c r="R103" s="4"/>
      <c r="S103" s="4"/>
      <c r="T103" s="4"/>
      <c r="U103" s="4"/>
      <c r="V103" s="4"/>
      <c r="W103" s="4">
        <v>7754.27</v>
      </c>
      <c r="X103" s="4">
        <v>1</v>
      </c>
      <c r="Y103" s="4">
        <v>7754.27</v>
      </c>
      <c r="Z103" s="4"/>
      <c r="AA103" s="4"/>
      <c r="AB103" s="4"/>
    </row>
    <row r="104" spans="1:28" x14ac:dyDescent="0.2">
      <c r="A104" s="4">
        <v>50</v>
      </c>
      <c r="B104" s="4">
        <v>0</v>
      </c>
      <c r="C104" s="4">
        <v>0</v>
      </c>
      <c r="D104" s="4">
        <v>1</v>
      </c>
      <c r="E104" s="4">
        <v>216</v>
      </c>
      <c r="F104" s="4">
        <f>ROUND(Source!AP95,O104)</f>
        <v>0</v>
      </c>
      <c r="G104" s="4" t="s">
        <v>118</v>
      </c>
      <c r="H104" s="4" t="s">
        <v>119</v>
      </c>
      <c r="I104" s="4"/>
      <c r="J104" s="4"/>
      <c r="K104" s="4">
        <v>-216</v>
      </c>
      <c r="L104" s="4">
        <v>8</v>
      </c>
      <c r="M104" s="4">
        <v>3</v>
      </c>
      <c r="N104" s="4" t="s">
        <v>3</v>
      </c>
      <c r="O104" s="4">
        <v>2</v>
      </c>
      <c r="P104" s="4"/>
      <c r="Q104" s="4"/>
      <c r="R104" s="4"/>
      <c r="S104" s="4"/>
      <c r="T104" s="4"/>
      <c r="U104" s="4"/>
      <c r="V104" s="4"/>
      <c r="W104" s="4">
        <v>0</v>
      </c>
      <c r="X104" s="4">
        <v>1</v>
      </c>
      <c r="Y104" s="4">
        <v>0</v>
      </c>
      <c r="Z104" s="4"/>
      <c r="AA104" s="4"/>
      <c r="AB104" s="4"/>
    </row>
    <row r="105" spans="1:28" x14ac:dyDescent="0.2">
      <c r="A105" s="4">
        <v>50</v>
      </c>
      <c r="B105" s="4">
        <v>0</v>
      </c>
      <c r="C105" s="4">
        <v>0</v>
      </c>
      <c r="D105" s="4">
        <v>1</v>
      </c>
      <c r="E105" s="4">
        <v>223</v>
      </c>
      <c r="F105" s="4">
        <f>ROUND(Source!AQ95,O105)</f>
        <v>0</v>
      </c>
      <c r="G105" s="4" t="s">
        <v>120</v>
      </c>
      <c r="H105" s="4" t="s">
        <v>121</v>
      </c>
      <c r="I105" s="4"/>
      <c r="J105" s="4"/>
      <c r="K105" s="4">
        <v>-223</v>
      </c>
      <c r="L105" s="4">
        <v>9</v>
      </c>
      <c r="M105" s="4">
        <v>3</v>
      </c>
      <c r="N105" s="4" t="s">
        <v>3</v>
      </c>
      <c r="O105" s="4">
        <v>2</v>
      </c>
      <c r="P105" s="4"/>
      <c r="Q105" s="4"/>
      <c r="R105" s="4"/>
      <c r="S105" s="4"/>
      <c r="T105" s="4"/>
      <c r="U105" s="4"/>
      <c r="V105" s="4"/>
      <c r="W105" s="4">
        <v>0</v>
      </c>
      <c r="X105" s="4">
        <v>1</v>
      </c>
      <c r="Y105" s="4">
        <v>0</v>
      </c>
      <c r="Z105" s="4"/>
      <c r="AA105" s="4"/>
      <c r="AB105" s="4"/>
    </row>
    <row r="106" spans="1:28" x14ac:dyDescent="0.2">
      <c r="A106" s="4">
        <v>50</v>
      </c>
      <c r="B106" s="4">
        <v>0</v>
      </c>
      <c r="C106" s="4">
        <v>0</v>
      </c>
      <c r="D106" s="4">
        <v>1</v>
      </c>
      <c r="E106" s="4">
        <v>229</v>
      </c>
      <c r="F106" s="4">
        <f>ROUND(Source!AZ95,O106)</f>
        <v>0</v>
      </c>
      <c r="G106" s="4" t="s">
        <v>122</v>
      </c>
      <c r="H106" s="4" t="s">
        <v>123</v>
      </c>
      <c r="I106" s="4"/>
      <c r="J106" s="4"/>
      <c r="K106" s="4">
        <v>-229</v>
      </c>
      <c r="L106" s="4">
        <v>10</v>
      </c>
      <c r="M106" s="4">
        <v>3</v>
      </c>
      <c r="N106" s="4" t="s">
        <v>3</v>
      </c>
      <c r="O106" s="4">
        <v>2</v>
      </c>
      <c r="P106" s="4"/>
      <c r="Q106" s="4"/>
      <c r="R106" s="4"/>
      <c r="S106" s="4"/>
      <c r="T106" s="4"/>
      <c r="U106" s="4"/>
      <c r="V106" s="4"/>
      <c r="W106" s="4">
        <v>0</v>
      </c>
      <c r="X106" s="4">
        <v>1</v>
      </c>
      <c r="Y106" s="4">
        <v>0</v>
      </c>
      <c r="Z106" s="4"/>
      <c r="AA106" s="4"/>
      <c r="AB106" s="4"/>
    </row>
    <row r="107" spans="1:28" x14ac:dyDescent="0.2">
      <c r="A107" s="4">
        <v>50</v>
      </c>
      <c r="B107" s="4">
        <v>0</v>
      </c>
      <c r="C107" s="4">
        <v>0</v>
      </c>
      <c r="D107" s="4">
        <v>1</v>
      </c>
      <c r="E107" s="4">
        <v>203</v>
      </c>
      <c r="F107" s="4">
        <f>ROUND(Source!Q95,O107)</f>
        <v>72386.63</v>
      </c>
      <c r="G107" s="4" t="s">
        <v>124</v>
      </c>
      <c r="H107" s="4" t="s">
        <v>125</v>
      </c>
      <c r="I107" s="4"/>
      <c r="J107" s="4"/>
      <c r="K107" s="4">
        <v>-203</v>
      </c>
      <c r="L107" s="4">
        <v>11</v>
      </c>
      <c r="M107" s="4">
        <v>3</v>
      </c>
      <c r="N107" s="4" t="s">
        <v>3</v>
      </c>
      <c r="O107" s="4">
        <v>2</v>
      </c>
      <c r="P107" s="4"/>
      <c r="Q107" s="4"/>
      <c r="R107" s="4"/>
      <c r="S107" s="4"/>
      <c r="T107" s="4"/>
      <c r="U107" s="4"/>
      <c r="V107" s="4"/>
      <c r="W107" s="4">
        <v>72386.63</v>
      </c>
      <c r="X107" s="4">
        <v>1</v>
      </c>
      <c r="Y107" s="4">
        <v>72386.63</v>
      </c>
      <c r="Z107" s="4"/>
      <c r="AA107" s="4"/>
      <c r="AB107" s="4"/>
    </row>
    <row r="108" spans="1:28" x14ac:dyDescent="0.2">
      <c r="A108" s="4">
        <v>50</v>
      </c>
      <c r="B108" s="4">
        <v>0</v>
      </c>
      <c r="C108" s="4">
        <v>0</v>
      </c>
      <c r="D108" s="4">
        <v>1</v>
      </c>
      <c r="E108" s="4">
        <v>231</v>
      </c>
      <c r="F108" s="4">
        <f>ROUND(Source!BB95,O108)</f>
        <v>0</v>
      </c>
      <c r="G108" s="4" t="s">
        <v>126</v>
      </c>
      <c r="H108" s="4" t="s">
        <v>127</v>
      </c>
      <c r="I108" s="4"/>
      <c r="J108" s="4"/>
      <c r="K108" s="4">
        <v>-231</v>
      </c>
      <c r="L108" s="4">
        <v>12</v>
      </c>
      <c r="M108" s="4">
        <v>3</v>
      </c>
      <c r="N108" s="4" t="s">
        <v>3</v>
      </c>
      <c r="O108" s="4">
        <v>2</v>
      </c>
      <c r="P108" s="4"/>
      <c r="Q108" s="4"/>
      <c r="R108" s="4"/>
      <c r="S108" s="4"/>
      <c r="T108" s="4"/>
      <c r="U108" s="4"/>
      <c r="V108" s="4"/>
      <c r="W108" s="4">
        <v>0</v>
      </c>
      <c r="X108" s="4">
        <v>1</v>
      </c>
      <c r="Y108" s="4">
        <v>0</v>
      </c>
      <c r="Z108" s="4"/>
      <c r="AA108" s="4"/>
      <c r="AB108" s="4"/>
    </row>
    <row r="109" spans="1:28" x14ac:dyDescent="0.2">
      <c r="A109" s="4">
        <v>50</v>
      </c>
      <c r="B109" s="4">
        <v>0</v>
      </c>
      <c r="C109" s="4">
        <v>0</v>
      </c>
      <c r="D109" s="4">
        <v>1</v>
      </c>
      <c r="E109" s="4">
        <v>204</v>
      </c>
      <c r="F109" s="4">
        <f>ROUND(Source!R95,O109)</f>
        <v>34674.370000000003</v>
      </c>
      <c r="G109" s="4" t="s">
        <v>128</v>
      </c>
      <c r="H109" s="4" t="s">
        <v>129</v>
      </c>
      <c r="I109" s="4"/>
      <c r="J109" s="4"/>
      <c r="K109" s="4">
        <v>-204</v>
      </c>
      <c r="L109" s="4">
        <v>13</v>
      </c>
      <c r="M109" s="4">
        <v>3</v>
      </c>
      <c r="N109" s="4" t="s">
        <v>3</v>
      </c>
      <c r="O109" s="4">
        <v>2</v>
      </c>
      <c r="P109" s="4"/>
      <c r="Q109" s="4"/>
      <c r="R109" s="4"/>
      <c r="S109" s="4"/>
      <c r="T109" s="4"/>
      <c r="U109" s="4"/>
      <c r="V109" s="4"/>
      <c r="W109" s="4">
        <v>34674.370000000003</v>
      </c>
      <c r="X109" s="4">
        <v>1</v>
      </c>
      <c r="Y109" s="4">
        <v>34674.370000000003</v>
      </c>
      <c r="Z109" s="4"/>
      <c r="AA109" s="4"/>
      <c r="AB109" s="4"/>
    </row>
    <row r="110" spans="1:28" x14ac:dyDescent="0.2">
      <c r="A110" s="4">
        <v>50</v>
      </c>
      <c r="B110" s="4">
        <v>0</v>
      </c>
      <c r="C110" s="4">
        <v>0</v>
      </c>
      <c r="D110" s="4">
        <v>1</v>
      </c>
      <c r="E110" s="4">
        <v>205</v>
      </c>
      <c r="F110" s="4">
        <f>ROUND(Source!S95,O110)</f>
        <v>60161.4</v>
      </c>
      <c r="G110" s="4" t="s">
        <v>130</v>
      </c>
      <c r="H110" s="4" t="s">
        <v>131</v>
      </c>
      <c r="I110" s="4"/>
      <c r="J110" s="4"/>
      <c r="K110" s="4">
        <v>-205</v>
      </c>
      <c r="L110" s="4">
        <v>14</v>
      </c>
      <c r="M110" s="4">
        <v>3</v>
      </c>
      <c r="N110" s="4" t="s">
        <v>3</v>
      </c>
      <c r="O110" s="4">
        <v>2</v>
      </c>
      <c r="P110" s="4"/>
      <c r="Q110" s="4"/>
      <c r="R110" s="4"/>
      <c r="S110" s="4"/>
      <c r="T110" s="4"/>
      <c r="U110" s="4"/>
      <c r="V110" s="4"/>
      <c r="W110" s="4">
        <v>60161.4</v>
      </c>
      <c r="X110" s="4">
        <v>1</v>
      </c>
      <c r="Y110" s="4">
        <v>60161.4</v>
      </c>
      <c r="Z110" s="4"/>
      <c r="AA110" s="4"/>
      <c r="AB110" s="4"/>
    </row>
    <row r="111" spans="1:28" x14ac:dyDescent="0.2">
      <c r="A111" s="4">
        <v>50</v>
      </c>
      <c r="B111" s="4">
        <v>0</v>
      </c>
      <c r="C111" s="4">
        <v>0</v>
      </c>
      <c r="D111" s="4">
        <v>1</v>
      </c>
      <c r="E111" s="4">
        <v>232</v>
      </c>
      <c r="F111" s="4">
        <f>ROUND(Source!BC95,O111)</f>
        <v>0</v>
      </c>
      <c r="G111" s="4" t="s">
        <v>132</v>
      </c>
      <c r="H111" s="4" t="s">
        <v>133</v>
      </c>
      <c r="I111" s="4"/>
      <c r="J111" s="4"/>
      <c r="K111" s="4">
        <v>-232</v>
      </c>
      <c r="L111" s="4">
        <v>15</v>
      </c>
      <c r="M111" s="4">
        <v>3</v>
      </c>
      <c r="N111" s="4" t="s">
        <v>3</v>
      </c>
      <c r="O111" s="4">
        <v>2</v>
      </c>
      <c r="P111" s="4"/>
      <c r="Q111" s="4"/>
      <c r="R111" s="4"/>
      <c r="S111" s="4"/>
      <c r="T111" s="4"/>
      <c r="U111" s="4"/>
      <c r="V111" s="4"/>
      <c r="W111" s="4">
        <v>0</v>
      </c>
      <c r="X111" s="4">
        <v>1</v>
      </c>
      <c r="Y111" s="4">
        <v>0</v>
      </c>
      <c r="Z111" s="4"/>
      <c r="AA111" s="4"/>
      <c r="AB111" s="4"/>
    </row>
    <row r="112" spans="1:28" x14ac:dyDescent="0.2">
      <c r="A112" s="4">
        <v>50</v>
      </c>
      <c r="B112" s="4">
        <v>0</v>
      </c>
      <c r="C112" s="4">
        <v>0</v>
      </c>
      <c r="D112" s="4">
        <v>1</v>
      </c>
      <c r="E112" s="4">
        <v>214</v>
      </c>
      <c r="F112" s="4">
        <f>ROUND(Source!AS95,O112)</f>
        <v>60809.5</v>
      </c>
      <c r="G112" s="4" t="s">
        <v>134</v>
      </c>
      <c r="H112" s="4" t="s">
        <v>135</v>
      </c>
      <c r="I112" s="4"/>
      <c r="J112" s="4"/>
      <c r="K112" s="4">
        <v>-214</v>
      </c>
      <c r="L112" s="4">
        <v>16</v>
      </c>
      <c r="M112" s="4">
        <v>3</v>
      </c>
      <c r="N112" s="4" t="s">
        <v>3</v>
      </c>
      <c r="O112" s="4">
        <v>2</v>
      </c>
      <c r="P112" s="4"/>
      <c r="Q112" s="4"/>
      <c r="R112" s="4"/>
      <c r="S112" s="4"/>
      <c r="T112" s="4"/>
      <c r="U112" s="4"/>
      <c r="V112" s="4"/>
      <c r="W112" s="4">
        <v>60809.5</v>
      </c>
      <c r="X112" s="4">
        <v>1</v>
      </c>
      <c r="Y112" s="4">
        <v>60809.5</v>
      </c>
      <c r="Z112" s="4"/>
      <c r="AA112" s="4"/>
      <c r="AB112" s="4"/>
    </row>
    <row r="113" spans="1:206" x14ac:dyDescent="0.2">
      <c r="A113" s="4">
        <v>50</v>
      </c>
      <c r="B113" s="4">
        <v>0</v>
      </c>
      <c r="C113" s="4">
        <v>0</v>
      </c>
      <c r="D113" s="4">
        <v>1</v>
      </c>
      <c r="E113" s="4">
        <v>215</v>
      </c>
      <c r="F113" s="4">
        <f>ROUND(Source!AT95,O113)</f>
        <v>212608.22</v>
      </c>
      <c r="G113" s="4" t="s">
        <v>136</v>
      </c>
      <c r="H113" s="4" t="s">
        <v>137</v>
      </c>
      <c r="I113" s="4"/>
      <c r="J113" s="4"/>
      <c r="K113" s="4">
        <v>-215</v>
      </c>
      <c r="L113" s="4">
        <v>17</v>
      </c>
      <c r="M113" s="4">
        <v>3</v>
      </c>
      <c r="N113" s="4" t="s">
        <v>3</v>
      </c>
      <c r="O113" s="4">
        <v>2</v>
      </c>
      <c r="P113" s="4"/>
      <c r="Q113" s="4"/>
      <c r="R113" s="4"/>
      <c r="S113" s="4"/>
      <c r="T113" s="4"/>
      <c r="U113" s="4"/>
      <c r="V113" s="4"/>
      <c r="W113" s="4">
        <v>212608.22</v>
      </c>
      <c r="X113" s="4">
        <v>1</v>
      </c>
      <c r="Y113" s="4">
        <v>212608.22</v>
      </c>
      <c r="Z113" s="4"/>
      <c r="AA113" s="4"/>
      <c r="AB113" s="4"/>
    </row>
    <row r="114" spans="1:206" x14ac:dyDescent="0.2">
      <c r="A114" s="4">
        <v>50</v>
      </c>
      <c r="B114" s="4">
        <v>0</v>
      </c>
      <c r="C114" s="4">
        <v>0</v>
      </c>
      <c r="D114" s="4">
        <v>1</v>
      </c>
      <c r="E114" s="4">
        <v>217</v>
      </c>
      <c r="F114" s="4">
        <f>ROUND(Source!AU95,O114)</f>
        <v>0</v>
      </c>
      <c r="G114" s="4" t="s">
        <v>138</v>
      </c>
      <c r="H114" s="4" t="s">
        <v>139</v>
      </c>
      <c r="I114" s="4"/>
      <c r="J114" s="4"/>
      <c r="K114" s="4">
        <v>-217</v>
      </c>
      <c r="L114" s="4">
        <v>18</v>
      </c>
      <c r="M114" s="4">
        <v>3</v>
      </c>
      <c r="N114" s="4" t="s">
        <v>3</v>
      </c>
      <c r="O114" s="4">
        <v>2</v>
      </c>
      <c r="P114" s="4"/>
      <c r="Q114" s="4"/>
      <c r="R114" s="4"/>
      <c r="S114" s="4"/>
      <c r="T114" s="4"/>
      <c r="U114" s="4"/>
      <c r="V114" s="4"/>
      <c r="W114" s="4">
        <v>0</v>
      </c>
      <c r="X114" s="4">
        <v>1</v>
      </c>
      <c r="Y114" s="4">
        <v>0</v>
      </c>
      <c r="Z114" s="4"/>
      <c r="AA114" s="4"/>
      <c r="AB114" s="4"/>
    </row>
    <row r="115" spans="1:206" x14ac:dyDescent="0.2">
      <c r="A115" s="4">
        <v>50</v>
      </c>
      <c r="B115" s="4">
        <v>0</v>
      </c>
      <c r="C115" s="4">
        <v>0</v>
      </c>
      <c r="D115" s="4">
        <v>1</v>
      </c>
      <c r="E115" s="4">
        <v>230</v>
      </c>
      <c r="F115" s="4">
        <f>ROUND(Source!BA95,O115)</f>
        <v>0</v>
      </c>
      <c r="G115" s="4" t="s">
        <v>140</v>
      </c>
      <c r="H115" s="4" t="s">
        <v>141</v>
      </c>
      <c r="I115" s="4"/>
      <c r="J115" s="4"/>
      <c r="K115" s="4">
        <v>-230</v>
      </c>
      <c r="L115" s="4">
        <v>19</v>
      </c>
      <c r="M115" s="4">
        <v>3</v>
      </c>
      <c r="N115" s="4" t="s">
        <v>3</v>
      </c>
      <c r="O115" s="4">
        <v>2</v>
      </c>
      <c r="P115" s="4"/>
      <c r="Q115" s="4"/>
      <c r="R115" s="4"/>
      <c r="S115" s="4"/>
      <c r="T115" s="4"/>
      <c r="U115" s="4"/>
      <c r="V115" s="4"/>
      <c r="W115" s="4">
        <v>0</v>
      </c>
      <c r="X115" s="4">
        <v>1</v>
      </c>
      <c r="Y115" s="4">
        <v>0</v>
      </c>
      <c r="Z115" s="4"/>
      <c r="AA115" s="4"/>
      <c r="AB115" s="4"/>
    </row>
    <row r="116" spans="1:206" x14ac:dyDescent="0.2">
      <c r="A116" s="4">
        <v>50</v>
      </c>
      <c r="B116" s="4">
        <v>0</v>
      </c>
      <c r="C116" s="4">
        <v>0</v>
      </c>
      <c r="D116" s="4">
        <v>1</v>
      </c>
      <c r="E116" s="4">
        <v>206</v>
      </c>
      <c r="F116" s="4">
        <f>ROUND(Source!T95,O116)</f>
        <v>0</v>
      </c>
      <c r="G116" s="4" t="s">
        <v>142</v>
      </c>
      <c r="H116" s="4" t="s">
        <v>143</v>
      </c>
      <c r="I116" s="4"/>
      <c r="J116" s="4"/>
      <c r="K116" s="4">
        <v>-206</v>
      </c>
      <c r="L116" s="4">
        <v>20</v>
      </c>
      <c r="M116" s="4">
        <v>3</v>
      </c>
      <c r="N116" s="4" t="s">
        <v>3</v>
      </c>
      <c r="O116" s="4">
        <v>2</v>
      </c>
      <c r="P116" s="4"/>
      <c r="Q116" s="4"/>
      <c r="R116" s="4"/>
      <c r="S116" s="4"/>
      <c r="T116" s="4"/>
      <c r="U116" s="4"/>
      <c r="V116" s="4"/>
      <c r="W116" s="4">
        <v>0</v>
      </c>
      <c r="X116" s="4">
        <v>1</v>
      </c>
      <c r="Y116" s="4">
        <v>0</v>
      </c>
      <c r="Z116" s="4"/>
      <c r="AA116" s="4"/>
      <c r="AB116" s="4"/>
    </row>
    <row r="117" spans="1:206" x14ac:dyDescent="0.2">
      <c r="A117" s="4">
        <v>50</v>
      </c>
      <c r="B117" s="4">
        <v>0</v>
      </c>
      <c r="C117" s="4">
        <v>0</v>
      </c>
      <c r="D117" s="4">
        <v>1</v>
      </c>
      <c r="E117" s="4">
        <v>207</v>
      </c>
      <c r="F117" s="4">
        <f>Source!U95</f>
        <v>173.50783124</v>
      </c>
      <c r="G117" s="4" t="s">
        <v>144</v>
      </c>
      <c r="H117" s="4" t="s">
        <v>145</v>
      </c>
      <c r="I117" s="4"/>
      <c r="J117" s="4"/>
      <c r="K117" s="4">
        <v>-207</v>
      </c>
      <c r="L117" s="4">
        <v>21</v>
      </c>
      <c r="M117" s="4">
        <v>3</v>
      </c>
      <c r="N117" s="4" t="s">
        <v>3</v>
      </c>
      <c r="O117" s="4">
        <v>-1</v>
      </c>
      <c r="P117" s="4"/>
      <c r="Q117" s="4"/>
      <c r="R117" s="4"/>
      <c r="S117" s="4"/>
      <c r="T117" s="4"/>
      <c r="U117" s="4"/>
      <c r="V117" s="4"/>
      <c r="W117" s="4">
        <v>173.50783124</v>
      </c>
      <c r="X117" s="4">
        <v>1</v>
      </c>
      <c r="Y117" s="4">
        <v>173.50783124</v>
      </c>
      <c r="Z117" s="4"/>
      <c r="AA117" s="4"/>
      <c r="AB117" s="4"/>
    </row>
    <row r="118" spans="1:206" x14ac:dyDescent="0.2">
      <c r="A118" s="4">
        <v>50</v>
      </c>
      <c r="B118" s="4">
        <v>0</v>
      </c>
      <c r="C118" s="4">
        <v>0</v>
      </c>
      <c r="D118" s="4">
        <v>1</v>
      </c>
      <c r="E118" s="4">
        <v>208</v>
      </c>
      <c r="F118" s="4">
        <f>Source!V95</f>
        <v>0</v>
      </c>
      <c r="G118" s="4" t="s">
        <v>146</v>
      </c>
      <c r="H118" s="4" t="s">
        <v>147</v>
      </c>
      <c r="I118" s="4"/>
      <c r="J118" s="4"/>
      <c r="K118" s="4">
        <v>-208</v>
      </c>
      <c r="L118" s="4">
        <v>22</v>
      </c>
      <c r="M118" s="4">
        <v>3</v>
      </c>
      <c r="N118" s="4" t="s">
        <v>3</v>
      </c>
      <c r="O118" s="4">
        <v>-1</v>
      </c>
      <c r="P118" s="4"/>
      <c r="Q118" s="4"/>
      <c r="R118" s="4"/>
      <c r="S118" s="4"/>
      <c r="T118" s="4"/>
      <c r="U118" s="4"/>
      <c r="V118" s="4"/>
      <c r="W118" s="4">
        <v>0</v>
      </c>
      <c r="X118" s="4">
        <v>1</v>
      </c>
      <c r="Y118" s="4">
        <v>0</v>
      </c>
      <c r="Z118" s="4"/>
      <c r="AA118" s="4"/>
      <c r="AB118" s="4"/>
    </row>
    <row r="119" spans="1:206" x14ac:dyDescent="0.2">
      <c r="A119" s="4">
        <v>50</v>
      </c>
      <c r="B119" s="4">
        <v>0</v>
      </c>
      <c r="C119" s="4">
        <v>0</v>
      </c>
      <c r="D119" s="4">
        <v>1</v>
      </c>
      <c r="E119" s="4">
        <v>209</v>
      </c>
      <c r="F119" s="4">
        <f>ROUND(Source!W95,O119)</f>
        <v>0</v>
      </c>
      <c r="G119" s="4" t="s">
        <v>148</v>
      </c>
      <c r="H119" s="4" t="s">
        <v>149</v>
      </c>
      <c r="I119" s="4"/>
      <c r="J119" s="4"/>
      <c r="K119" s="4">
        <v>-209</v>
      </c>
      <c r="L119" s="4">
        <v>23</v>
      </c>
      <c r="M119" s="4">
        <v>3</v>
      </c>
      <c r="N119" s="4" t="s">
        <v>3</v>
      </c>
      <c r="O119" s="4">
        <v>2</v>
      </c>
      <c r="P119" s="4"/>
      <c r="Q119" s="4"/>
      <c r="R119" s="4"/>
      <c r="S119" s="4"/>
      <c r="T119" s="4"/>
      <c r="U119" s="4"/>
      <c r="V119" s="4"/>
      <c r="W119" s="4">
        <v>0</v>
      </c>
      <c r="X119" s="4">
        <v>1</v>
      </c>
      <c r="Y119" s="4">
        <v>0</v>
      </c>
      <c r="Z119" s="4"/>
      <c r="AA119" s="4"/>
      <c r="AB119" s="4"/>
    </row>
    <row r="120" spans="1:206" x14ac:dyDescent="0.2">
      <c r="A120" s="4">
        <v>50</v>
      </c>
      <c r="B120" s="4">
        <v>0</v>
      </c>
      <c r="C120" s="4">
        <v>0</v>
      </c>
      <c r="D120" s="4">
        <v>1</v>
      </c>
      <c r="E120" s="4">
        <v>233</v>
      </c>
      <c r="F120" s="4">
        <f>ROUND(Source!BD95,O120)</f>
        <v>0</v>
      </c>
      <c r="G120" s="4" t="s">
        <v>150</v>
      </c>
      <c r="H120" s="4" t="s">
        <v>151</v>
      </c>
      <c r="I120" s="4"/>
      <c r="J120" s="4"/>
      <c r="K120" s="4">
        <v>-233</v>
      </c>
      <c r="L120" s="4">
        <v>24</v>
      </c>
      <c r="M120" s="4">
        <v>3</v>
      </c>
      <c r="N120" s="4" t="s">
        <v>3</v>
      </c>
      <c r="O120" s="4">
        <v>2</v>
      </c>
      <c r="P120" s="4"/>
      <c r="Q120" s="4"/>
      <c r="R120" s="4"/>
      <c r="S120" s="4"/>
      <c r="T120" s="4"/>
      <c r="U120" s="4"/>
      <c r="V120" s="4"/>
      <c r="W120" s="4">
        <v>0</v>
      </c>
      <c r="X120" s="4">
        <v>1</v>
      </c>
      <c r="Y120" s="4">
        <v>0</v>
      </c>
      <c r="Z120" s="4"/>
      <c r="AA120" s="4"/>
      <c r="AB120" s="4"/>
    </row>
    <row r="121" spans="1:206" x14ac:dyDescent="0.2">
      <c r="A121" s="4">
        <v>50</v>
      </c>
      <c r="B121" s="4">
        <v>0</v>
      </c>
      <c r="C121" s="4">
        <v>0</v>
      </c>
      <c r="D121" s="4">
        <v>1</v>
      </c>
      <c r="E121" s="4">
        <v>210</v>
      </c>
      <c r="F121" s="4">
        <f>ROUND(Source!X95,O121)</f>
        <v>52562.12</v>
      </c>
      <c r="G121" s="4" t="s">
        <v>152</v>
      </c>
      <c r="H121" s="4" t="s">
        <v>153</v>
      </c>
      <c r="I121" s="4"/>
      <c r="J121" s="4"/>
      <c r="K121" s="4">
        <v>-210</v>
      </c>
      <c r="L121" s="4">
        <v>25</v>
      </c>
      <c r="M121" s="4">
        <v>3</v>
      </c>
      <c r="N121" s="4" t="s">
        <v>3</v>
      </c>
      <c r="O121" s="4">
        <v>2</v>
      </c>
      <c r="P121" s="4"/>
      <c r="Q121" s="4"/>
      <c r="R121" s="4"/>
      <c r="S121" s="4"/>
      <c r="T121" s="4"/>
      <c r="U121" s="4"/>
      <c r="V121" s="4"/>
      <c r="W121" s="4">
        <v>52562.12</v>
      </c>
      <c r="X121" s="4">
        <v>1</v>
      </c>
      <c r="Y121" s="4">
        <v>52562.12</v>
      </c>
      <c r="Z121" s="4"/>
      <c r="AA121" s="4"/>
      <c r="AB121" s="4"/>
    </row>
    <row r="122" spans="1:206" x14ac:dyDescent="0.2">
      <c r="A122" s="4">
        <v>50</v>
      </c>
      <c r="B122" s="4">
        <v>0</v>
      </c>
      <c r="C122" s="4">
        <v>0</v>
      </c>
      <c r="D122" s="4">
        <v>1</v>
      </c>
      <c r="E122" s="4">
        <v>211</v>
      </c>
      <c r="F122" s="4">
        <f>ROUND(Source!Y95,O122)</f>
        <v>25074.3</v>
      </c>
      <c r="G122" s="4" t="s">
        <v>154</v>
      </c>
      <c r="H122" s="4" t="s">
        <v>155</v>
      </c>
      <c r="I122" s="4"/>
      <c r="J122" s="4"/>
      <c r="K122" s="4">
        <v>-211</v>
      </c>
      <c r="L122" s="4">
        <v>26</v>
      </c>
      <c r="M122" s="4">
        <v>3</v>
      </c>
      <c r="N122" s="4" t="s">
        <v>3</v>
      </c>
      <c r="O122" s="4">
        <v>2</v>
      </c>
      <c r="P122" s="4"/>
      <c r="Q122" s="4"/>
      <c r="R122" s="4"/>
      <c r="S122" s="4"/>
      <c r="T122" s="4"/>
      <c r="U122" s="4"/>
      <c r="V122" s="4"/>
      <c r="W122" s="4">
        <v>25074.3</v>
      </c>
      <c r="X122" s="4">
        <v>1</v>
      </c>
      <c r="Y122" s="4">
        <v>25074.3</v>
      </c>
      <c r="Z122" s="4"/>
      <c r="AA122" s="4"/>
      <c r="AB122" s="4"/>
    </row>
    <row r="123" spans="1:206" x14ac:dyDescent="0.2">
      <c r="A123" s="4">
        <v>50</v>
      </c>
      <c r="B123" s="4">
        <v>0</v>
      </c>
      <c r="C123" s="4">
        <v>0</v>
      </c>
      <c r="D123" s="4">
        <v>1</v>
      </c>
      <c r="E123" s="4">
        <v>224</v>
      </c>
      <c r="F123" s="4">
        <f>ROUND(Source!AR95,O123)</f>
        <v>273417.71999999997</v>
      </c>
      <c r="G123" s="4" t="s">
        <v>156</v>
      </c>
      <c r="H123" s="4" t="s">
        <v>157</v>
      </c>
      <c r="I123" s="4"/>
      <c r="J123" s="4"/>
      <c r="K123" s="4">
        <v>-224</v>
      </c>
      <c r="L123" s="4">
        <v>27</v>
      </c>
      <c r="M123" s="4">
        <v>3</v>
      </c>
      <c r="N123" s="4" t="s">
        <v>3</v>
      </c>
      <c r="O123" s="4">
        <v>2</v>
      </c>
      <c r="P123" s="4"/>
      <c r="Q123" s="4"/>
      <c r="R123" s="4"/>
      <c r="S123" s="4"/>
      <c r="T123" s="4"/>
      <c r="U123" s="4"/>
      <c r="V123" s="4"/>
      <c r="W123" s="4">
        <v>273417.71999999997</v>
      </c>
      <c r="X123" s="4">
        <v>1</v>
      </c>
      <c r="Y123" s="4">
        <v>273417.71999999997</v>
      </c>
      <c r="Z123" s="4"/>
      <c r="AA123" s="4"/>
      <c r="AB123" s="4"/>
    </row>
    <row r="125" spans="1:206" x14ac:dyDescent="0.2">
      <c r="A125" s="1">
        <v>4</v>
      </c>
      <c r="B125" s="1">
        <v>0</v>
      </c>
      <c r="C125" s="1"/>
      <c r="D125" s="1">
        <f>ROW(A144)</f>
        <v>144</v>
      </c>
      <c r="E125" s="1"/>
      <c r="F125" s="1" t="s">
        <v>18</v>
      </c>
      <c r="G125" s="1" t="s">
        <v>210</v>
      </c>
      <c r="H125" s="1" t="s">
        <v>3</v>
      </c>
      <c r="I125" s="1">
        <v>0</v>
      </c>
      <c r="J125" s="1"/>
      <c r="K125" s="1">
        <v>0</v>
      </c>
      <c r="L125" s="1"/>
      <c r="M125" s="1" t="s">
        <v>3</v>
      </c>
      <c r="N125" s="1"/>
      <c r="O125" s="1"/>
      <c r="P125" s="1"/>
      <c r="Q125" s="1"/>
      <c r="R125" s="1"/>
      <c r="S125" s="1">
        <v>0</v>
      </c>
      <c r="T125" s="1"/>
      <c r="U125" s="1" t="s">
        <v>3</v>
      </c>
      <c r="V125" s="1">
        <v>0</v>
      </c>
      <c r="W125" s="1"/>
      <c r="X125" s="1"/>
      <c r="Y125" s="1"/>
      <c r="Z125" s="1"/>
      <c r="AA125" s="1"/>
      <c r="AB125" s="1" t="s">
        <v>3</v>
      </c>
      <c r="AC125" s="1" t="s">
        <v>3</v>
      </c>
      <c r="AD125" s="1" t="s">
        <v>3</v>
      </c>
      <c r="AE125" s="1" t="s">
        <v>3</v>
      </c>
      <c r="AF125" s="1" t="s">
        <v>3</v>
      </c>
      <c r="AG125" s="1" t="s">
        <v>3</v>
      </c>
      <c r="AH125" s="1"/>
      <c r="AI125" s="1"/>
      <c r="AJ125" s="1"/>
      <c r="AK125" s="1"/>
      <c r="AL125" s="1"/>
      <c r="AM125" s="1"/>
      <c r="AN125" s="1"/>
      <c r="AO125" s="1"/>
      <c r="AP125" s="1" t="s">
        <v>3</v>
      </c>
      <c r="AQ125" s="1" t="s">
        <v>3</v>
      </c>
      <c r="AR125" s="1" t="s">
        <v>3</v>
      </c>
      <c r="AS125" s="1"/>
      <c r="AT125" s="1"/>
      <c r="AU125" s="1"/>
      <c r="AV125" s="1"/>
      <c r="AW125" s="1"/>
      <c r="AX125" s="1"/>
      <c r="AY125" s="1"/>
      <c r="AZ125" s="1" t="s">
        <v>3</v>
      </c>
      <c r="BA125" s="1"/>
      <c r="BB125" s="1" t="s">
        <v>3</v>
      </c>
      <c r="BC125" s="1" t="s">
        <v>3</v>
      </c>
      <c r="BD125" s="1" t="s">
        <v>3</v>
      </c>
      <c r="BE125" s="1" t="s">
        <v>3</v>
      </c>
      <c r="BF125" s="1" t="s">
        <v>3</v>
      </c>
      <c r="BG125" s="1" t="s">
        <v>3</v>
      </c>
      <c r="BH125" s="1" t="s">
        <v>3</v>
      </c>
      <c r="BI125" s="1" t="s">
        <v>3</v>
      </c>
      <c r="BJ125" s="1" t="s">
        <v>3</v>
      </c>
      <c r="BK125" s="1" t="s">
        <v>3</v>
      </c>
      <c r="BL125" s="1" t="s">
        <v>3</v>
      </c>
      <c r="BM125" s="1" t="s">
        <v>3</v>
      </c>
      <c r="BN125" s="1" t="s">
        <v>3</v>
      </c>
      <c r="BO125" s="1" t="s">
        <v>3</v>
      </c>
      <c r="BP125" s="1" t="s">
        <v>3</v>
      </c>
      <c r="BQ125" s="1"/>
      <c r="BR125" s="1"/>
      <c r="BS125" s="1"/>
      <c r="BT125" s="1"/>
      <c r="BU125" s="1"/>
      <c r="BV125" s="1"/>
      <c r="BW125" s="1"/>
      <c r="BX125" s="1">
        <v>0</v>
      </c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>
        <v>0</v>
      </c>
    </row>
    <row r="127" spans="1:206" x14ac:dyDescent="0.2">
      <c r="A127" s="2">
        <v>52</v>
      </c>
      <c r="B127" s="2">
        <f t="shared" ref="B127:G127" si="112">B144</f>
        <v>0</v>
      </c>
      <c r="C127" s="2">
        <f t="shared" si="112"/>
        <v>4</v>
      </c>
      <c r="D127" s="2">
        <f t="shared" si="112"/>
        <v>125</v>
      </c>
      <c r="E127" s="2">
        <f t="shared" si="112"/>
        <v>0</v>
      </c>
      <c r="F127" s="2" t="str">
        <f t="shared" si="112"/>
        <v>Новый раздел</v>
      </c>
      <c r="G127" s="2" t="str">
        <f t="shared" si="112"/>
        <v>Материалы не учтенные ценником</v>
      </c>
      <c r="H127" s="2"/>
      <c r="I127" s="2"/>
      <c r="J127" s="2"/>
      <c r="K127" s="2"/>
      <c r="L127" s="2"/>
      <c r="M127" s="2"/>
      <c r="N127" s="2"/>
      <c r="O127" s="2">
        <f t="shared" ref="O127:AT127" si="113">O144</f>
        <v>120623.18</v>
      </c>
      <c r="P127" s="2">
        <f t="shared" si="113"/>
        <v>120623.18</v>
      </c>
      <c r="Q127" s="2">
        <f t="shared" si="113"/>
        <v>0</v>
      </c>
      <c r="R127" s="2">
        <f t="shared" si="113"/>
        <v>0</v>
      </c>
      <c r="S127" s="2">
        <f t="shared" si="113"/>
        <v>0</v>
      </c>
      <c r="T127" s="2">
        <f t="shared" si="113"/>
        <v>0</v>
      </c>
      <c r="U127" s="2">
        <f t="shared" si="113"/>
        <v>0</v>
      </c>
      <c r="V127" s="2">
        <f t="shared" si="113"/>
        <v>0</v>
      </c>
      <c r="W127" s="2">
        <f t="shared" si="113"/>
        <v>0</v>
      </c>
      <c r="X127" s="2">
        <f t="shared" si="113"/>
        <v>0</v>
      </c>
      <c r="Y127" s="2">
        <f t="shared" si="113"/>
        <v>0</v>
      </c>
      <c r="Z127" s="2">
        <f t="shared" si="113"/>
        <v>0</v>
      </c>
      <c r="AA127" s="2">
        <f t="shared" si="113"/>
        <v>0</v>
      </c>
      <c r="AB127" s="2">
        <f t="shared" si="113"/>
        <v>120623.18</v>
      </c>
      <c r="AC127" s="2">
        <f t="shared" si="113"/>
        <v>120623.18</v>
      </c>
      <c r="AD127" s="2">
        <f t="shared" si="113"/>
        <v>0</v>
      </c>
      <c r="AE127" s="2">
        <f t="shared" si="113"/>
        <v>0</v>
      </c>
      <c r="AF127" s="2">
        <f t="shared" si="113"/>
        <v>0</v>
      </c>
      <c r="AG127" s="2">
        <f t="shared" si="113"/>
        <v>0</v>
      </c>
      <c r="AH127" s="2">
        <f t="shared" si="113"/>
        <v>0</v>
      </c>
      <c r="AI127" s="2">
        <f t="shared" si="113"/>
        <v>0</v>
      </c>
      <c r="AJ127" s="2">
        <f t="shared" si="113"/>
        <v>0</v>
      </c>
      <c r="AK127" s="2">
        <f t="shared" si="113"/>
        <v>0</v>
      </c>
      <c r="AL127" s="2">
        <f t="shared" si="113"/>
        <v>0</v>
      </c>
      <c r="AM127" s="2">
        <f t="shared" si="113"/>
        <v>0</v>
      </c>
      <c r="AN127" s="2">
        <f t="shared" si="113"/>
        <v>0</v>
      </c>
      <c r="AO127" s="2">
        <f t="shared" si="113"/>
        <v>0</v>
      </c>
      <c r="AP127" s="2">
        <f t="shared" si="113"/>
        <v>0</v>
      </c>
      <c r="AQ127" s="2">
        <f t="shared" si="113"/>
        <v>0</v>
      </c>
      <c r="AR127" s="2">
        <f t="shared" si="113"/>
        <v>120623.18</v>
      </c>
      <c r="AS127" s="2">
        <f t="shared" si="113"/>
        <v>29186.53</v>
      </c>
      <c r="AT127" s="2">
        <f t="shared" si="113"/>
        <v>91436.65</v>
      </c>
      <c r="AU127" s="2">
        <f t="shared" ref="AU127:BZ127" si="114">AU144</f>
        <v>0</v>
      </c>
      <c r="AV127" s="2">
        <f t="shared" si="114"/>
        <v>120623.18</v>
      </c>
      <c r="AW127" s="2">
        <f t="shared" si="114"/>
        <v>120623.18</v>
      </c>
      <c r="AX127" s="2">
        <f t="shared" si="114"/>
        <v>0</v>
      </c>
      <c r="AY127" s="2">
        <f t="shared" si="114"/>
        <v>120623.18</v>
      </c>
      <c r="AZ127" s="2">
        <f t="shared" si="114"/>
        <v>0</v>
      </c>
      <c r="BA127" s="2">
        <f t="shared" si="114"/>
        <v>0</v>
      </c>
      <c r="BB127" s="2">
        <f t="shared" si="114"/>
        <v>0</v>
      </c>
      <c r="BC127" s="2">
        <f t="shared" si="114"/>
        <v>0</v>
      </c>
      <c r="BD127" s="2">
        <f t="shared" si="114"/>
        <v>0</v>
      </c>
      <c r="BE127" s="2">
        <f t="shared" si="114"/>
        <v>0</v>
      </c>
      <c r="BF127" s="2">
        <f t="shared" si="114"/>
        <v>0</v>
      </c>
      <c r="BG127" s="2">
        <f t="shared" si="114"/>
        <v>0</v>
      </c>
      <c r="BH127" s="2">
        <f t="shared" si="114"/>
        <v>0</v>
      </c>
      <c r="BI127" s="2">
        <f t="shared" si="114"/>
        <v>0</v>
      </c>
      <c r="BJ127" s="2">
        <f t="shared" si="114"/>
        <v>0</v>
      </c>
      <c r="BK127" s="2">
        <f t="shared" si="114"/>
        <v>0</v>
      </c>
      <c r="BL127" s="2">
        <f t="shared" si="114"/>
        <v>0</v>
      </c>
      <c r="BM127" s="2">
        <f t="shared" si="114"/>
        <v>0</v>
      </c>
      <c r="BN127" s="2">
        <f t="shared" si="114"/>
        <v>0</v>
      </c>
      <c r="BO127" s="2">
        <f t="shared" si="114"/>
        <v>0</v>
      </c>
      <c r="BP127" s="2">
        <f t="shared" si="114"/>
        <v>0</v>
      </c>
      <c r="BQ127" s="2">
        <f t="shared" si="114"/>
        <v>0</v>
      </c>
      <c r="BR127" s="2">
        <f t="shared" si="114"/>
        <v>0</v>
      </c>
      <c r="BS127" s="2">
        <f t="shared" si="114"/>
        <v>0</v>
      </c>
      <c r="BT127" s="2">
        <f t="shared" si="114"/>
        <v>0</v>
      </c>
      <c r="BU127" s="2">
        <f t="shared" si="114"/>
        <v>0</v>
      </c>
      <c r="BV127" s="2">
        <f t="shared" si="114"/>
        <v>0</v>
      </c>
      <c r="BW127" s="2">
        <f t="shared" si="114"/>
        <v>0</v>
      </c>
      <c r="BX127" s="2">
        <f t="shared" si="114"/>
        <v>0</v>
      </c>
      <c r="BY127" s="2">
        <f t="shared" si="114"/>
        <v>0</v>
      </c>
      <c r="BZ127" s="2">
        <f t="shared" si="114"/>
        <v>0</v>
      </c>
      <c r="CA127" s="2">
        <f t="shared" ref="CA127:DF127" si="115">CA144</f>
        <v>120623.18</v>
      </c>
      <c r="CB127" s="2">
        <f t="shared" si="115"/>
        <v>29186.53</v>
      </c>
      <c r="CC127" s="2">
        <f t="shared" si="115"/>
        <v>91436.65</v>
      </c>
      <c r="CD127" s="2">
        <f t="shared" si="115"/>
        <v>0</v>
      </c>
      <c r="CE127" s="2">
        <f t="shared" si="115"/>
        <v>120623.18</v>
      </c>
      <c r="CF127" s="2">
        <f t="shared" si="115"/>
        <v>120623.18</v>
      </c>
      <c r="CG127" s="2">
        <f t="shared" si="115"/>
        <v>0</v>
      </c>
      <c r="CH127" s="2">
        <f t="shared" si="115"/>
        <v>120623.18</v>
      </c>
      <c r="CI127" s="2">
        <f t="shared" si="115"/>
        <v>0</v>
      </c>
      <c r="CJ127" s="2">
        <f t="shared" si="115"/>
        <v>0</v>
      </c>
      <c r="CK127" s="2">
        <f t="shared" si="115"/>
        <v>0</v>
      </c>
      <c r="CL127" s="2">
        <f t="shared" si="115"/>
        <v>0</v>
      </c>
      <c r="CM127" s="2">
        <f t="shared" si="115"/>
        <v>0</v>
      </c>
      <c r="CN127" s="2">
        <f t="shared" si="115"/>
        <v>0</v>
      </c>
      <c r="CO127" s="2">
        <f t="shared" si="115"/>
        <v>0</v>
      </c>
      <c r="CP127" s="2">
        <f t="shared" si="115"/>
        <v>0</v>
      </c>
      <c r="CQ127" s="2">
        <f t="shared" si="115"/>
        <v>0</v>
      </c>
      <c r="CR127" s="2">
        <f t="shared" si="115"/>
        <v>0</v>
      </c>
      <c r="CS127" s="2">
        <f t="shared" si="115"/>
        <v>0</v>
      </c>
      <c r="CT127" s="2">
        <f t="shared" si="115"/>
        <v>0</v>
      </c>
      <c r="CU127" s="2">
        <f t="shared" si="115"/>
        <v>0</v>
      </c>
      <c r="CV127" s="2">
        <f t="shared" si="115"/>
        <v>0</v>
      </c>
      <c r="CW127" s="2">
        <f t="shared" si="115"/>
        <v>0</v>
      </c>
      <c r="CX127" s="2">
        <f t="shared" si="115"/>
        <v>0</v>
      </c>
      <c r="CY127" s="2">
        <f t="shared" si="115"/>
        <v>0</v>
      </c>
      <c r="CZ127" s="2">
        <f t="shared" si="115"/>
        <v>0</v>
      </c>
      <c r="DA127" s="2">
        <f t="shared" si="115"/>
        <v>0</v>
      </c>
      <c r="DB127" s="2">
        <f t="shared" si="115"/>
        <v>0</v>
      </c>
      <c r="DC127" s="2">
        <f t="shared" si="115"/>
        <v>0</v>
      </c>
      <c r="DD127" s="2">
        <f t="shared" si="115"/>
        <v>0</v>
      </c>
      <c r="DE127" s="2">
        <f t="shared" si="115"/>
        <v>0</v>
      </c>
      <c r="DF127" s="2">
        <f t="shared" si="115"/>
        <v>0</v>
      </c>
      <c r="DG127" s="3">
        <f t="shared" ref="DG127:EL127" si="116">DG144</f>
        <v>0</v>
      </c>
      <c r="DH127" s="3">
        <f t="shared" si="116"/>
        <v>0</v>
      </c>
      <c r="DI127" s="3">
        <f t="shared" si="116"/>
        <v>0</v>
      </c>
      <c r="DJ127" s="3">
        <f t="shared" si="116"/>
        <v>0</v>
      </c>
      <c r="DK127" s="3">
        <f t="shared" si="116"/>
        <v>0</v>
      </c>
      <c r="DL127" s="3">
        <f t="shared" si="116"/>
        <v>0</v>
      </c>
      <c r="DM127" s="3">
        <f t="shared" si="116"/>
        <v>0</v>
      </c>
      <c r="DN127" s="3">
        <f t="shared" si="116"/>
        <v>0</v>
      </c>
      <c r="DO127" s="3">
        <f t="shared" si="116"/>
        <v>0</v>
      </c>
      <c r="DP127" s="3">
        <f t="shared" si="116"/>
        <v>0</v>
      </c>
      <c r="DQ127" s="3">
        <f t="shared" si="116"/>
        <v>0</v>
      </c>
      <c r="DR127" s="3">
        <f t="shared" si="116"/>
        <v>0</v>
      </c>
      <c r="DS127" s="3">
        <f t="shared" si="116"/>
        <v>0</v>
      </c>
      <c r="DT127" s="3">
        <f t="shared" si="116"/>
        <v>0</v>
      </c>
      <c r="DU127" s="3">
        <f t="shared" si="116"/>
        <v>0</v>
      </c>
      <c r="DV127" s="3">
        <f t="shared" si="116"/>
        <v>0</v>
      </c>
      <c r="DW127" s="3">
        <f t="shared" si="116"/>
        <v>0</v>
      </c>
      <c r="DX127" s="3">
        <f t="shared" si="116"/>
        <v>0</v>
      </c>
      <c r="DY127" s="3">
        <f t="shared" si="116"/>
        <v>0</v>
      </c>
      <c r="DZ127" s="3">
        <f t="shared" si="116"/>
        <v>0</v>
      </c>
      <c r="EA127" s="3">
        <f t="shared" si="116"/>
        <v>0</v>
      </c>
      <c r="EB127" s="3">
        <f t="shared" si="116"/>
        <v>0</v>
      </c>
      <c r="EC127" s="3">
        <f t="shared" si="116"/>
        <v>0</v>
      </c>
      <c r="ED127" s="3">
        <f t="shared" si="116"/>
        <v>0</v>
      </c>
      <c r="EE127" s="3">
        <f t="shared" si="116"/>
        <v>0</v>
      </c>
      <c r="EF127" s="3">
        <f t="shared" si="116"/>
        <v>0</v>
      </c>
      <c r="EG127" s="3">
        <f t="shared" si="116"/>
        <v>0</v>
      </c>
      <c r="EH127" s="3">
        <f t="shared" si="116"/>
        <v>0</v>
      </c>
      <c r="EI127" s="3">
        <f t="shared" si="116"/>
        <v>0</v>
      </c>
      <c r="EJ127" s="3">
        <f t="shared" si="116"/>
        <v>0</v>
      </c>
      <c r="EK127" s="3">
        <f t="shared" si="116"/>
        <v>0</v>
      </c>
      <c r="EL127" s="3">
        <f t="shared" si="116"/>
        <v>0</v>
      </c>
      <c r="EM127" s="3">
        <f t="shared" ref="EM127:FR127" si="117">EM144</f>
        <v>0</v>
      </c>
      <c r="EN127" s="3">
        <f t="shared" si="117"/>
        <v>0</v>
      </c>
      <c r="EO127" s="3">
        <f t="shared" si="117"/>
        <v>0</v>
      </c>
      <c r="EP127" s="3">
        <f t="shared" si="117"/>
        <v>0</v>
      </c>
      <c r="EQ127" s="3">
        <f t="shared" si="117"/>
        <v>0</v>
      </c>
      <c r="ER127" s="3">
        <f t="shared" si="117"/>
        <v>0</v>
      </c>
      <c r="ES127" s="3">
        <f t="shared" si="117"/>
        <v>0</v>
      </c>
      <c r="ET127" s="3">
        <f t="shared" si="117"/>
        <v>0</v>
      </c>
      <c r="EU127" s="3">
        <f t="shared" si="117"/>
        <v>0</v>
      </c>
      <c r="EV127" s="3">
        <f t="shared" si="117"/>
        <v>0</v>
      </c>
      <c r="EW127" s="3">
        <f t="shared" si="117"/>
        <v>0</v>
      </c>
      <c r="EX127" s="3">
        <f t="shared" si="117"/>
        <v>0</v>
      </c>
      <c r="EY127" s="3">
        <f t="shared" si="117"/>
        <v>0</v>
      </c>
      <c r="EZ127" s="3">
        <f t="shared" si="117"/>
        <v>0</v>
      </c>
      <c r="FA127" s="3">
        <f t="shared" si="117"/>
        <v>0</v>
      </c>
      <c r="FB127" s="3">
        <f t="shared" si="117"/>
        <v>0</v>
      </c>
      <c r="FC127" s="3">
        <f t="shared" si="117"/>
        <v>0</v>
      </c>
      <c r="FD127" s="3">
        <f t="shared" si="117"/>
        <v>0</v>
      </c>
      <c r="FE127" s="3">
        <f t="shared" si="117"/>
        <v>0</v>
      </c>
      <c r="FF127" s="3">
        <f t="shared" si="117"/>
        <v>0</v>
      </c>
      <c r="FG127" s="3">
        <f t="shared" si="117"/>
        <v>0</v>
      </c>
      <c r="FH127" s="3">
        <f t="shared" si="117"/>
        <v>0</v>
      </c>
      <c r="FI127" s="3">
        <f t="shared" si="117"/>
        <v>0</v>
      </c>
      <c r="FJ127" s="3">
        <f t="shared" si="117"/>
        <v>0</v>
      </c>
      <c r="FK127" s="3">
        <f t="shared" si="117"/>
        <v>0</v>
      </c>
      <c r="FL127" s="3">
        <f t="shared" si="117"/>
        <v>0</v>
      </c>
      <c r="FM127" s="3">
        <f t="shared" si="117"/>
        <v>0</v>
      </c>
      <c r="FN127" s="3">
        <f t="shared" si="117"/>
        <v>0</v>
      </c>
      <c r="FO127" s="3">
        <f t="shared" si="117"/>
        <v>0</v>
      </c>
      <c r="FP127" s="3">
        <f t="shared" si="117"/>
        <v>0</v>
      </c>
      <c r="FQ127" s="3">
        <f t="shared" si="117"/>
        <v>0</v>
      </c>
      <c r="FR127" s="3">
        <f t="shared" si="117"/>
        <v>0</v>
      </c>
      <c r="FS127" s="3">
        <f t="shared" ref="FS127:GX127" si="118">FS144</f>
        <v>0</v>
      </c>
      <c r="FT127" s="3">
        <f t="shared" si="118"/>
        <v>0</v>
      </c>
      <c r="FU127" s="3">
        <f t="shared" si="118"/>
        <v>0</v>
      </c>
      <c r="FV127" s="3">
        <f t="shared" si="118"/>
        <v>0</v>
      </c>
      <c r="FW127" s="3">
        <f t="shared" si="118"/>
        <v>0</v>
      </c>
      <c r="FX127" s="3">
        <f t="shared" si="118"/>
        <v>0</v>
      </c>
      <c r="FY127" s="3">
        <f t="shared" si="118"/>
        <v>0</v>
      </c>
      <c r="FZ127" s="3">
        <f t="shared" si="118"/>
        <v>0</v>
      </c>
      <c r="GA127" s="3">
        <f t="shared" si="118"/>
        <v>0</v>
      </c>
      <c r="GB127" s="3">
        <f t="shared" si="118"/>
        <v>0</v>
      </c>
      <c r="GC127" s="3">
        <f t="shared" si="118"/>
        <v>0</v>
      </c>
      <c r="GD127" s="3">
        <f t="shared" si="118"/>
        <v>0</v>
      </c>
      <c r="GE127" s="3">
        <f t="shared" si="118"/>
        <v>0</v>
      </c>
      <c r="GF127" s="3">
        <f t="shared" si="118"/>
        <v>0</v>
      </c>
      <c r="GG127" s="3">
        <f t="shared" si="118"/>
        <v>0</v>
      </c>
      <c r="GH127" s="3">
        <f t="shared" si="118"/>
        <v>0</v>
      </c>
      <c r="GI127" s="3">
        <f t="shared" si="118"/>
        <v>0</v>
      </c>
      <c r="GJ127" s="3">
        <f t="shared" si="118"/>
        <v>0</v>
      </c>
      <c r="GK127" s="3">
        <f t="shared" si="118"/>
        <v>0</v>
      </c>
      <c r="GL127" s="3">
        <f t="shared" si="118"/>
        <v>0</v>
      </c>
      <c r="GM127" s="3">
        <f t="shared" si="118"/>
        <v>0</v>
      </c>
      <c r="GN127" s="3">
        <f t="shared" si="118"/>
        <v>0</v>
      </c>
      <c r="GO127" s="3">
        <f t="shared" si="118"/>
        <v>0</v>
      </c>
      <c r="GP127" s="3">
        <f t="shared" si="118"/>
        <v>0</v>
      </c>
      <c r="GQ127" s="3">
        <f t="shared" si="118"/>
        <v>0</v>
      </c>
      <c r="GR127" s="3">
        <f t="shared" si="118"/>
        <v>0</v>
      </c>
      <c r="GS127" s="3">
        <f t="shared" si="118"/>
        <v>0</v>
      </c>
      <c r="GT127" s="3">
        <f t="shared" si="118"/>
        <v>0</v>
      </c>
      <c r="GU127" s="3">
        <f t="shared" si="118"/>
        <v>0</v>
      </c>
      <c r="GV127" s="3">
        <f t="shared" si="118"/>
        <v>0</v>
      </c>
      <c r="GW127" s="3">
        <f t="shared" si="118"/>
        <v>0</v>
      </c>
      <c r="GX127" s="3">
        <f t="shared" si="118"/>
        <v>0</v>
      </c>
    </row>
    <row r="129" spans="1:245" x14ac:dyDescent="0.2">
      <c r="A129">
        <v>17</v>
      </c>
      <c r="B129">
        <v>0</v>
      </c>
      <c r="E129" t="s">
        <v>211</v>
      </c>
      <c r="F129" t="s">
        <v>212</v>
      </c>
      <c r="G129" t="s">
        <v>213</v>
      </c>
      <c r="H129" t="s">
        <v>214</v>
      </c>
      <c r="I129">
        <v>0.9</v>
      </c>
      <c r="J129">
        <v>0</v>
      </c>
      <c r="K129">
        <v>0.9</v>
      </c>
      <c r="O129">
        <f t="shared" ref="O129:O142" si="119">ROUND(CP129,2)</f>
        <v>29186.53</v>
      </c>
      <c r="P129">
        <f t="shared" ref="P129:P142" si="120">ROUND((ROUND((AC129*AW129*I129),2)*BC129),2)</f>
        <v>29186.53</v>
      </c>
      <c r="Q129">
        <f t="shared" ref="Q129:Q142" si="121">(ROUND((ROUND(((ET129)*AV129*I129),2)*BB129),2)+ROUND((ROUND(((AE129-(EU129))*AV129*I129),2)*BS129),2))</f>
        <v>0</v>
      </c>
      <c r="R129">
        <f t="shared" ref="R129:R142" si="122">ROUND((ROUND((AE129*AV129*I129),2)*BS129),2)</f>
        <v>0</v>
      </c>
      <c r="S129">
        <f t="shared" ref="S129:S142" si="123">ROUND((ROUND((AF129*AV129*I129),2)*BA129),2)</f>
        <v>0</v>
      </c>
      <c r="T129">
        <f t="shared" ref="T129:T142" si="124">ROUND(CU129*I129,2)</f>
        <v>0</v>
      </c>
      <c r="U129">
        <f t="shared" ref="U129:U142" si="125">CV129*I129</f>
        <v>0</v>
      </c>
      <c r="V129">
        <f t="shared" ref="V129:V142" si="126">CW129*I129</f>
        <v>0</v>
      </c>
      <c r="W129">
        <f t="shared" ref="W129:W142" si="127">ROUND(CX129*I129,2)</f>
        <v>0</v>
      </c>
      <c r="X129">
        <f t="shared" ref="X129:X142" si="128">ROUND(CY129,2)</f>
        <v>0</v>
      </c>
      <c r="Y129">
        <f t="shared" ref="Y129:Y142" si="129">ROUND(CZ129,2)</f>
        <v>0</v>
      </c>
      <c r="AA129">
        <v>54346617</v>
      </c>
      <c r="AB129">
        <f t="shared" ref="AB129:AB142" si="130">ROUND((AC129+AD129+AF129),6)</f>
        <v>4755.05</v>
      </c>
      <c r="AC129">
        <f t="shared" ref="AC129:AC142" si="131">ROUND((ES129),6)</f>
        <v>4755.05</v>
      </c>
      <c r="AD129">
        <f t="shared" ref="AD129:AD142" si="132">ROUND((((ET129)-(EU129))+AE129),6)</f>
        <v>0</v>
      </c>
      <c r="AE129">
        <f t="shared" ref="AE129:AE142" si="133">ROUND((EU129),6)</f>
        <v>0</v>
      </c>
      <c r="AF129">
        <f t="shared" ref="AF129:AF142" si="134">ROUND((EV129),6)</f>
        <v>0</v>
      </c>
      <c r="AG129">
        <f t="shared" ref="AG129:AG142" si="135">ROUND((AP129),6)</f>
        <v>0</v>
      </c>
      <c r="AH129">
        <f t="shared" ref="AH129:AH142" si="136">(EW129)</f>
        <v>0</v>
      </c>
      <c r="AI129">
        <f t="shared" ref="AI129:AI142" si="137">(EX129)</f>
        <v>0</v>
      </c>
      <c r="AJ129">
        <f t="shared" ref="AJ129:AJ142" si="138">(AS129)</f>
        <v>0</v>
      </c>
      <c r="AK129">
        <v>4755.05</v>
      </c>
      <c r="AL129">
        <v>4755.05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1</v>
      </c>
      <c r="AW129">
        <v>1</v>
      </c>
      <c r="AZ129">
        <v>1</v>
      </c>
      <c r="BA129">
        <v>1</v>
      </c>
      <c r="BB129">
        <v>1</v>
      </c>
      <c r="BC129">
        <v>6.82</v>
      </c>
      <c r="BD129" t="s">
        <v>3</v>
      </c>
      <c r="BE129" t="s">
        <v>3</v>
      </c>
      <c r="BF129" t="s">
        <v>3</v>
      </c>
      <c r="BG129" t="s">
        <v>3</v>
      </c>
      <c r="BH129">
        <v>3</v>
      </c>
      <c r="BI129">
        <v>1</v>
      </c>
      <c r="BJ129" t="s">
        <v>215</v>
      </c>
      <c r="BM129">
        <v>1617</v>
      </c>
      <c r="BN129">
        <v>0</v>
      </c>
      <c r="BO129" t="s">
        <v>212</v>
      </c>
      <c r="BP129">
        <v>1</v>
      </c>
      <c r="BQ129">
        <v>200</v>
      </c>
      <c r="BR129">
        <v>0</v>
      </c>
      <c r="BS129">
        <v>1</v>
      </c>
      <c r="BT129">
        <v>1</v>
      </c>
      <c r="BU129">
        <v>1</v>
      </c>
      <c r="BV129">
        <v>1</v>
      </c>
      <c r="BW129">
        <v>1</v>
      </c>
      <c r="BX129">
        <v>1</v>
      </c>
      <c r="BY129" t="s">
        <v>3</v>
      </c>
      <c r="BZ129">
        <v>0</v>
      </c>
      <c r="CA129">
        <v>0</v>
      </c>
      <c r="CB129" t="s">
        <v>3</v>
      </c>
      <c r="CE129">
        <v>30</v>
      </c>
      <c r="CF129">
        <v>0</v>
      </c>
      <c r="CG129">
        <v>0</v>
      </c>
      <c r="CM129">
        <v>0</v>
      </c>
      <c r="CN129" t="s">
        <v>3</v>
      </c>
      <c r="CO129">
        <v>0</v>
      </c>
      <c r="CP129">
        <f t="shared" ref="CP129:CP142" si="139">(P129+Q129+S129)</f>
        <v>29186.53</v>
      </c>
      <c r="CQ129">
        <f t="shared" ref="CQ129:CQ142" si="140">ROUND((ROUND((AC129*AW129*1),2)*BC129),2)</f>
        <v>32429.439999999999</v>
      </c>
      <c r="CR129">
        <f t="shared" ref="CR129:CR142" si="141">(ROUND((ROUND(((ET129)*AV129*1),2)*BB129),2)+ROUND((ROUND(((AE129-(EU129))*AV129*1),2)*BS129),2))</f>
        <v>0</v>
      </c>
      <c r="CS129">
        <f t="shared" ref="CS129:CS142" si="142">ROUND((ROUND((AE129*AV129*1),2)*BS129),2)</f>
        <v>0</v>
      </c>
      <c r="CT129">
        <f t="shared" ref="CT129:CT142" si="143">ROUND((ROUND((AF129*AV129*1),2)*BA129),2)</f>
        <v>0</v>
      </c>
      <c r="CU129">
        <f t="shared" ref="CU129:CU142" si="144">AG129</f>
        <v>0</v>
      </c>
      <c r="CV129">
        <f t="shared" ref="CV129:CV142" si="145">(AH129*AV129)</f>
        <v>0</v>
      </c>
      <c r="CW129">
        <f t="shared" ref="CW129:CW142" si="146">AI129</f>
        <v>0</v>
      </c>
      <c r="CX129">
        <f t="shared" ref="CX129:CX142" si="147">AJ129</f>
        <v>0</v>
      </c>
      <c r="CY129">
        <f t="shared" ref="CY129:CY142" si="148">S129*(BZ129/100)</f>
        <v>0</v>
      </c>
      <c r="CZ129">
        <f t="shared" ref="CZ129:CZ142" si="149">S129*(CA129/100)</f>
        <v>0</v>
      </c>
      <c r="DC129" t="s">
        <v>3</v>
      </c>
      <c r="DD129" t="s">
        <v>3</v>
      </c>
      <c r="DE129" t="s">
        <v>3</v>
      </c>
      <c r="DF129" t="s">
        <v>3</v>
      </c>
      <c r="DG129" t="s">
        <v>3</v>
      </c>
      <c r="DH129" t="s">
        <v>3</v>
      </c>
      <c r="DI129" t="s">
        <v>3</v>
      </c>
      <c r="DJ129" t="s">
        <v>3</v>
      </c>
      <c r="DK129" t="s">
        <v>3</v>
      </c>
      <c r="DL129" t="s">
        <v>3</v>
      </c>
      <c r="DM129" t="s">
        <v>3</v>
      </c>
      <c r="DN129">
        <v>0</v>
      </c>
      <c r="DO129">
        <v>0</v>
      </c>
      <c r="DP129">
        <v>1</v>
      </c>
      <c r="DQ129">
        <v>1</v>
      </c>
      <c r="DU129">
        <v>1007</v>
      </c>
      <c r="DV129" t="s">
        <v>214</v>
      </c>
      <c r="DW129" t="s">
        <v>214</v>
      </c>
      <c r="DX129">
        <v>1</v>
      </c>
      <c r="DZ129" t="s">
        <v>3</v>
      </c>
      <c r="EA129" t="s">
        <v>3</v>
      </c>
      <c r="EB129" t="s">
        <v>3</v>
      </c>
      <c r="EC129" t="s">
        <v>3</v>
      </c>
      <c r="EE129">
        <v>54009361</v>
      </c>
      <c r="EF129">
        <v>200</v>
      </c>
      <c r="EG129" t="s">
        <v>216</v>
      </c>
      <c r="EH129">
        <v>0</v>
      </c>
      <c r="EI129" t="s">
        <v>3</v>
      </c>
      <c r="EJ129">
        <v>1</v>
      </c>
      <c r="EK129">
        <v>1617</v>
      </c>
      <c r="EL129" t="s">
        <v>217</v>
      </c>
      <c r="EM129" t="s">
        <v>218</v>
      </c>
      <c r="EO129" t="s">
        <v>3</v>
      </c>
      <c r="EQ129">
        <v>0</v>
      </c>
      <c r="ER129">
        <v>4755.05</v>
      </c>
      <c r="ES129">
        <v>4755.05</v>
      </c>
      <c r="ET129">
        <v>0</v>
      </c>
      <c r="EU129">
        <v>0</v>
      </c>
      <c r="EV129">
        <v>0</v>
      </c>
      <c r="EW129">
        <v>0</v>
      </c>
      <c r="EX129">
        <v>0</v>
      </c>
      <c r="EY129">
        <v>0</v>
      </c>
      <c r="FQ129">
        <v>0</v>
      </c>
      <c r="FR129">
        <f t="shared" ref="FR129:FR142" si="150">ROUND(IF(AND(BH129=3,BI129=3),P129,0),2)</f>
        <v>0</v>
      </c>
      <c r="FS129">
        <v>0</v>
      </c>
      <c r="FX129">
        <v>0</v>
      </c>
      <c r="FY129">
        <v>0</v>
      </c>
      <c r="GA129" t="s">
        <v>3</v>
      </c>
      <c r="GD129">
        <v>0</v>
      </c>
      <c r="GF129">
        <v>-313398559</v>
      </c>
      <c r="GG129">
        <v>2</v>
      </c>
      <c r="GH129">
        <v>1</v>
      </c>
      <c r="GI129">
        <v>3</v>
      </c>
      <c r="GJ129">
        <v>0</v>
      </c>
      <c r="GK129">
        <f>ROUND(R129*(R12)/100,2)</f>
        <v>0</v>
      </c>
      <c r="GL129">
        <f t="shared" ref="GL129:GL142" si="151">ROUND(IF(AND(BH129=3,BI129=3,FS129&lt;&gt;0),P129,0),2)</f>
        <v>0</v>
      </c>
      <c r="GM129">
        <f t="shared" ref="GM129:GM142" si="152">ROUND(O129+X129+Y129+GK129,2)+GX129</f>
        <v>29186.53</v>
      </c>
      <c r="GN129">
        <f t="shared" ref="GN129:GN142" si="153">IF(OR(BI129=0,BI129=1),ROUND(O129+X129+Y129+GK129,2),0)</f>
        <v>29186.53</v>
      </c>
      <c r="GO129">
        <f t="shared" ref="GO129:GO142" si="154">IF(BI129=2,ROUND(O129+X129+Y129+GK129,2),0)</f>
        <v>0</v>
      </c>
      <c r="GP129">
        <f t="shared" ref="GP129:GP142" si="155">IF(BI129=4,ROUND(O129+X129+Y129+GK129,2)+GX129,0)</f>
        <v>0</v>
      </c>
      <c r="GR129">
        <v>0</v>
      </c>
      <c r="GS129">
        <v>0</v>
      </c>
      <c r="GT129">
        <v>0</v>
      </c>
      <c r="GU129" t="s">
        <v>3</v>
      </c>
      <c r="GV129">
        <f t="shared" ref="GV129:GV142" si="156">ROUND((GT129),6)</f>
        <v>0</v>
      </c>
      <c r="GW129">
        <v>1</v>
      </c>
      <c r="GX129">
        <f t="shared" ref="GX129:GX142" si="157">ROUND(HC129*I129,2)</f>
        <v>0</v>
      </c>
      <c r="HA129">
        <v>0</v>
      </c>
      <c r="HB129">
        <v>0</v>
      </c>
      <c r="HC129">
        <f t="shared" ref="HC129:HC142" si="158">GV129*GW129</f>
        <v>0</v>
      </c>
      <c r="HE129" t="s">
        <v>3</v>
      </c>
      <c r="HF129" t="s">
        <v>3</v>
      </c>
      <c r="HM129" t="s">
        <v>3</v>
      </c>
      <c r="HN129" t="s">
        <v>3</v>
      </c>
      <c r="HO129" t="s">
        <v>3</v>
      </c>
      <c r="HP129" t="s">
        <v>3</v>
      </c>
      <c r="HQ129" t="s">
        <v>3</v>
      </c>
      <c r="IK129">
        <v>0</v>
      </c>
    </row>
    <row r="130" spans="1:245" x14ac:dyDescent="0.2">
      <c r="A130">
        <v>17</v>
      </c>
      <c r="B130">
        <v>0</v>
      </c>
      <c r="E130" t="s">
        <v>219</v>
      </c>
      <c r="F130" t="s">
        <v>220</v>
      </c>
      <c r="G130" t="s">
        <v>221</v>
      </c>
      <c r="H130" t="s">
        <v>222</v>
      </c>
      <c r="I130">
        <v>0.41699999999999998</v>
      </c>
      <c r="J130">
        <v>0</v>
      </c>
      <c r="K130">
        <v>0.41699999999999998</v>
      </c>
      <c r="O130">
        <f t="shared" si="119"/>
        <v>27378.6</v>
      </c>
      <c r="P130">
        <f t="shared" si="120"/>
        <v>27378.6</v>
      </c>
      <c r="Q130">
        <f t="shared" si="121"/>
        <v>0</v>
      </c>
      <c r="R130">
        <f t="shared" si="122"/>
        <v>0</v>
      </c>
      <c r="S130">
        <f t="shared" si="123"/>
        <v>0</v>
      </c>
      <c r="T130">
        <f t="shared" si="124"/>
        <v>0</v>
      </c>
      <c r="U130">
        <f t="shared" si="125"/>
        <v>0</v>
      </c>
      <c r="V130">
        <f t="shared" si="126"/>
        <v>0</v>
      </c>
      <c r="W130">
        <f t="shared" si="127"/>
        <v>0</v>
      </c>
      <c r="X130">
        <f t="shared" si="128"/>
        <v>0</v>
      </c>
      <c r="Y130">
        <f t="shared" si="129"/>
        <v>0</v>
      </c>
      <c r="AA130">
        <v>54346617</v>
      </c>
      <c r="AB130">
        <f t="shared" si="130"/>
        <v>21885.360000000001</v>
      </c>
      <c r="AC130">
        <f t="shared" si="131"/>
        <v>21885.360000000001</v>
      </c>
      <c r="AD130">
        <f t="shared" si="132"/>
        <v>0</v>
      </c>
      <c r="AE130">
        <f t="shared" si="133"/>
        <v>0</v>
      </c>
      <c r="AF130">
        <f t="shared" si="134"/>
        <v>0</v>
      </c>
      <c r="AG130">
        <f t="shared" si="135"/>
        <v>0</v>
      </c>
      <c r="AH130">
        <f t="shared" si="136"/>
        <v>0</v>
      </c>
      <c r="AI130">
        <f t="shared" si="137"/>
        <v>0</v>
      </c>
      <c r="AJ130">
        <f t="shared" si="138"/>
        <v>0</v>
      </c>
      <c r="AK130">
        <v>21885.360000000001</v>
      </c>
      <c r="AL130">
        <v>21885.360000000001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1</v>
      </c>
      <c r="AW130">
        <v>1</v>
      </c>
      <c r="AZ130">
        <v>1</v>
      </c>
      <c r="BA130">
        <v>1</v>
      </c>
      <c r="BB130">
        <v>1</v>
      </c>
      <c r="BC130">
        <v>3</v>
      </c>
      <c r="BD130" t="s">
        <v>3</v>
      </c>
      <c r="BE130" t="s">
        <v>3</v>
      </c>
      <c r="BF130" t="s">
        <v>3</v>
      </c>
      <c r="BG130" t="s">
        <v>3</v>
      </c>
      <c r="BH130">
        <v>3</v>
      </c>
      <c r="BI130">
        <v>2</v>
      </c>
      <c r="BJ130" t="s">
        <v>223</v>
      </c>
      <c r="BM130">
        <v>1618</v>
      </c>
      <c r="BN130">
        <v>0</v>
      </c>
      <c r="BO130" t="s">
        <v>220</v>
      </c>
      <c r="BP130">
        <v>1</v>
      </c>
      <c r="BQ130">
        <v>201</v>
      </c>
      <c r="BR130">
        <v>0</v>
      </c>
      <c r="BS130">
        <v>1</v>
      </c>
      <c r="BT130">
        <v>1</v>
      </c>
      <c r="BU130">
        <v>1</v>
      </c>
      <c r="BV130">
        <v>1</v>
      </c>
      <c r="BW130">
        <v>1</v>
      </c>
      <c r="BX130">
        <v>1</v>
      </c>
      <c r="BY130" t="s">
        <v>3</v>
      </c>
      <c r="BZ130">
        <v>0</v>
      </c>
      <c r="CA130">
        <v>0</v>
      </c>
      <c r="CB130" t="s">
        <v>3</v>
      </c>
      <c r="CE130">
        <v>30</v>
      </c>
      <c r="CF130">
        <v>0</v>
      </c>
      <c r="CG130">
        <v>0</v>
      </c>
      <c r="CM130">
        <v>0</v>
      </c>
      <c r="CN130" t="s">
        <v>3</v>
      </c>
      <c r="CO130">
        <v>0</v>
      </c>
      <c r="CP130">
        <f t="shared" si="139"/>
        <v>27378.6</v>
      </c>
      <c r="CQ130">
        <f t="shared" si="140"/>
        <v>65656.08</v>
      </c>
      <c r="CR130">
        <f t="shared" si="141"/>
        <v>0</v>
      </c>
      <c r="CS130">
        <f t="shared" si="142"/>
        <v>0</v>
      </c>
      <c r="CT130">
        <f t="shared" si="143"/>
        <v>0</v>
      </c>
      <c r="CU130">
        <f t="shared" si="144"/>
        <v>0</v>
      </c>
      <c r="CV130">
        <f t="shared" si="145"/>
        <v>0</v>
      </c>
      <c r="CW130">
        <f t="shared" si="146"/>
        <v>0</v>
      </c>
      <c r="CX130">
        <f t="shared" si="147"/>
        <v>0</v>
      </c>
      <c r="CY130">
        <f t="shared" si="148"/>
        <v>0</v>
      </c>
      <c r="CZ130">
        <f t="shared" si="149"/>
        <v>0</v>
      </c>
      <c r="DC130" t="s">
        <v>3</v>
      </c>
      <c r="DD130" t="s">
        <v>3</v>
      </c>
      <c r="DE130" t="s">
        <v>3</v>
      </c>
      <c r="DF130" t="s">
        <v>3</v>
      </c>
      <c r="DG130" t="s">
        <v>3</v>
      </c>
      <c r="DH130" t="s">
        <v>3</v>
      </c>
      <c r="DI130" t="s">
        <v>3</v>
      </c>
      <c r="DJ130" t="s">
        <v>3</v>
      </c>
      <c r="DK130" t="s">
        <v>3</v>
      </c>
      <c r="DL130" t="s">
        <v>3</v>
      </c>
      <c r="DM130" t="s">
        <v>3</v>
      </c>
      <c r="DN130">
        <v>0</v>
      </c>
      <c r="DO130">
        <v>0</v>
      </c>
      <c r="DP130">
        <v>1</v>
      </c>
      <c r="DQ130">
        <v>1</v>
      </c>
      <c r="DU130">
        <v>1003</v>
      </c>
      <c r="DV130" t="s">
        <v>222</v>
      </c>
      <c r="DW130" t="s">
        <v>222</v>
      </c>
      <c r="DX130">
        <v>1000</v>
      </c>
      <c r="DZ130" t="s">
        <v>3</v>
      </c>
      <c r="EA130" t="s">
        <v>3</v>
      </c>
      <c r="EB130" t="s">
        <v>3</v>
      </c>
      <c r="EC130" t="s">
        <v>3</v>
      </c>
      <c r="EE130">
        <v>54009362</v>
      </c>
      <c r="EF130">
        <v>201</v>
      </c>
      <c r="EG130" t="s">
        <v>224</v>
      </c>
      <c r="EH130">
        <v>0</v>
      </c>
      <c r="EI130" t="s">
        <v>3</v>
      </c>
      <c r="EJ130">
        <v>2</v>
      </c>
      <c r="EK130">
        <v>1618</v>
      </c>
      <c r="EL130" t="s">
        <v>225</v>
      </c>
      <c r="EM130" t="s">
        <v>226</v>
      </c>
      <c r="EO130" t="s">
        <v>3</v>
      </c>
      <c r="EQ130">
        <v>0</v>
      </c>
      <c r="ER130">
        <v>21885.360000000001</v>
      </c>
      <c r="ES130">
        <v>21885.360000000001</v>
      </c>
      <c r="ET130">
        <v>0</v>
      </c>
      <c r="EU130">
        <v>0</v>
      </c>
      <c r="EV130">
        <v>0</v>
      </c>
      <c r="EW130">
        <v>0</v>
      </c>
      <c r="EX130">
        <v>0</v>
      </c>
      <c r="EY130">
        <v>0</v>
      </c>
      <c r="FQ130">
        <v>0</v>
      </c>
      <c r="FR130">
        <f t="shared" si="150"/>
        <v>0</v>
      </c>
      <c r="FS130">
        <v>0</v>
      </c>
      <c r="FX130">
        <v>0</v>
      </c>
      <c r="FY130">
        <v>0</v>
      </c>
      <c r="GA130" t="s">
        <v>3</v>
      </c>
      <c r="GD130">
        <v>0</v>
      </c>
      <c r="GF130">
        <v>392474731</v>
      </c>
      <c r="GG130">
        <v>2</v>
      </c>
      <c r="GH130">
        <v>1</v>
      </c>
      <c r="GI130">
        <v>2</v>
      </c>
      <c r="GJ130">
        <v>0</v>
      </c>
      <c r="GK130">
        <f>ROUND(R130*(R12)/100,2)</f>
        <v>0</v>
      </c>
      <c r="GL130">
        <f t="shared" si="151"/>
        <v>0</v>
      </c>
      <c r="GM130">
        <f t="shared" si="152"/>
        <v>27378.6</v>
      </c>
      <c r="GN130">
        <f t="shared" si="153"/>
        <v>0</v>
      </c>
      <c r="GO130">
        <f t="shared" si="154"/>
        <v>27378.6</v>
      </c>
      <c r="GP130">
        <f t="shared" si="155"/>
        <v>0</v>
      </c>
      <c r="GR130">
        <v>0</v>
      </c>
      <c r="GS130">
        <v>0</v>
      </c>
      <c r="GT130">
        <v>0</v>
      </c>
      <c r="GU130" t="s">
        <v>3</v>
      </c>
      <c r="GV130">
        <f t="shared" si="156"/>
        <v>0</v>
      </c>
      <c r="GW130">
        <v>1</v>
      </c>
      <c r="GX130">
        <f t="shared" si="157"/>
        <v>0</v>
      </c>
      <c r="HA130">
        <v>0</v>
      </c>
      <c r="HB130">
        <v>0</v>
      </c>
      <c r="HC130">
        <f t="shared" si="158"/>
        <v>0</v>
      </c>
      <c r="HE130" t="s">
        <v>3</v>
      </c>
      <c r="HF130" t="s">
        <v>3</v>
      </c>
      <c r="HM130" t="s">
        <v>3</v>
      </c>
      <c r="HN130" t="s">
        <v>3</v>
      </c>
      <c r="HO130" t="s">
        <v>3</v>
      </c>
      <c r="HP130" t="s">
        <v>3</v>
      </c>
      <c r="HQ130" t="s">
        <v>3</v>
      </c>
      <c r="IK130">
        <v>0</v>
      </c>
    </row>
    <row r="131" spans="1:245" x14ac:dyDescent="0.2">
      <c r="A131">
        <v>17</v>
      </c>
      <c r="B131">
        <v>0</v>
      </c>
      <c r="E131" t="s">
        <v>227</v>
      </c>
      <c r="F131" t="s">
        <v>228</v>
      </c>
      <c r="G131" t="s">
        <v>229</v>
      </c>
      <c r="H131" t="s">
        <v>230</v>
      </c>
      <c r="I131">
        <v>6</v>
      </c>
      <c r="J131">
        <v>0</v>
      </c>
      <c r="K131">
        <v>6</v>
      </c>
      <c r="O131">
        <f t="shared" si="119"/>
        <v>2664.71</v>
      </c>
      <c r="P131">
        <f t="shared" si="120"/>
        <v>2664.71</v>
      </c>
      <c r="Q131">
        <f t="shared" si="121"/>
        <v>0</v>
      </c>
      <c r="R131">
        <f t="shared" si="122"/>
        <v>0</v>
      </c>
      <c r="S131">
        <f t="shared" si="123"/>
        <v>0</v>
      </c>
      <c r="T131">
        <f t="shared" si="124"/>
        <v>0</v>
      </c>
      <c r="U131">
        <f t="shared" si="125"/>
        <v>0</v>
      </c>
      <c r="V131">
        <f t="shared" si="126"/>
        <v>0</v>
      </c>
      <c r="W131">
        <f t="shared" si="127"/>
        <v>0</v>
      </c>
      <c r="X131">
        <f t="shared" si="128"/>
        <v>0</v>
      </c>
      <c r="Y131">
        <f t="shared" si="129"/>
        <v>0</v>
      </c>
      <c r="AA131">
        <v>54346617</v>
      </c>
      <c r="AB131">
        <f t="shared" si="130"/>
        <v>65.12</v>
      </c>
      <c r="AC131">
        <f t="shared" si="131"/>
        <v>65.12</v>
      </c>
      <c r="AD131">
        <f t="shared" si="132"/>
        <v>0</v>
      </c>
      <c r="AE131">
        <f t="shared" si="133"/>
        <v>0</v>
      </c>
      <c r="AF131">
        <f t="shared" si="134"/>
        <v>0</v>
      </c>
      <c r="AG131">
        <f t="shared" si="135"/>
        <v>0</v>
      </c>
      <c r="AH131">
        <f t="shared" si="136"/>
        <v>0</v>
      </c>
      <c r="AI131">
        <f t="shared" si="137"/>
        <v>0</v>
      </c>
      <c r="AJ131">
        <f t="shared" si="138"/>
        <v>0</v>
      </c>
      <c r="AK131">
        <v>65.12</v>
      </c>
      <c r="AL131">
        <v>65.12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1</v>
      </c>
      <c r="AW131">
        <v>1</v>
      </c>
      <c r="AZ131">
        <v>1</v>
      </c>
      <c r="BA131">
        <v>1</v>
      </c>
      <c r="BB131">
        <v>1</v>
      </c>
      <c r="BC131">
        <v>6.82</v>
      </c>
      <c r="BD131" t="s">
        <v>3</v>
      </c>
      <c r="BE131" t="s">
        <v>3</v>
      </c>
      <c r="BF131" t="s">
        <v>3</v>
      </c>
      <c r="BG131" t="s">
        <v>3</v>
      </c>
      <c r="BH131">
        <v>3</v>
      </c>
      <c r="BI131">
        <v>2</v>
      </c>
      <c r="BJ131" t="s">
        <v>231</v>
      </c>
      <c r="BM131">
        <v>1618</v>
      </c>
      <c r="BN131">
        <v>0</v>
      </c>
      <c r="BO131" t="s">
        <v>228</v>
      </c>
      <c r="BP131">
        <v>1</v>
      </c>
      <c r="BQ131">
        <v>201</v>
      </c>
      <c r="BR131">
        <v>0</v>
      </c>
      <c r="BS131">
        <v>1</v>
      </c>
      <c r="BT131">
        <v>1</v>
      </c>
      <c r="BU131">
        <v>1</v>
      </c>
      <c r="BV131">
        <v>1</v>
      </c>
      <c r="BW131">
        <v>1</v>
      </c>
      <c r="BX131">
        <v>1</v>
      </c>
      <c r="BY131" t="s">
        <v>3</v>
      </c>
      <c r="BZ131">
        <v>0</v>
      </c>
      <c r="CA131">
        <v>0</v>
      </c>
      <c r="CB131" t="s">
        <v>3</v>
      </c>
      <c r="CE131">
        <v>30</v>
      </c>
      <c r="CF131">
        <v>0</v>
      </c>
      <c r="CG131">
        <v>0</v>
      </c>
      <c r="CM131">
        <v>0</v>
      </c>
      <c r="CN131" t="s">
        <v>3</v>
      </c>
      <c r="CO131">
        <v>0</v>
      </c>
      <c r="CP131">
        <f t="shared" si="139"/>
        <v>2664.71</v>
      </c>
      <c r="CQ131">
        <f t="shared" si="140"/>
        <v>444.12</v>
      </c>
      <c r="CR131">
        <f t="shared" si="141"/>
        <v>0</v>
      </c>
      <c r="CS131">
        <f t="shared" si="142"/>
        <v>0</v>
      </c>
      <c r="CT131">
        <f t="shared" si="143"/>
        <v>0</v>
      </c>
      <c r="CU131">
        <f t="shared" si="144"/>
        <v>0</v>
      </c>
      <c r="CV131">
        <f t="shared" si="145"/>
        <v>0</v>
      </c>
      <c r="CW131">
        <f t="shared" si="146"/>
        <v>0</v>
      </c>
      <c r="CX131">
        <f t="shared" si="147"/>
        <v>0</v>
      </c>
      <c r="CY131">
        <f t="shared" si="148"/>
        <v>0</v>
      </c>
      <c r="CZ131">
        <f t="shared" si="149"/>
        <v>0</v>
      </c>
      <c r="DC131" t="s">
        <v>3</v>
      </c>
      <c r="DD131" t="s">
        <v>3</v>
      </c>
      <c r="DE131" t="s">
        <v>3</v>
      </c>
      <c r="DF131" t="s">
        <v>3</v>
      </c>
      <c r="DG131" t="s">
        <v>3</v>
      </c>
      <c r="DH131" t="s">
        <v>3</v>
      </c>
      <c r="DI131" t="s">
        <v>3</v>
      </c>
      <c r="DJ131" t="s">
        <v>3</v>
      </c>
      <c r="DK131" t="s">
        <v>3</v>
      </c>
      <c r="DL131" t="s">
        <v>3</v>
      </c>
      <c r="DM131" t="s">
        <v>3</v>
      </c>
      <c r="DN131">
        <v>0</v>
      </c>
      <c r="DO131">
        <v>0</v>
      </c>
      <c r="DP131">
        <v>1</v>
      </c>
      <c r="DQ131">
        <v>1</v>
      </c>
      <c r="DU131">
        <v>1010</v>
      </c>
      <c r="DV131" t="s">
        <v>230</v>
      </c>
      <c r="DW131" t="s">
        <v>230</v>
      </c>
      <c r="DX131">
        <v>1</v>
      </c>
      <c r="DZ131" t="s">
        <v>3</v>
      </c>
      <c r="EA131" t="s">
        <v>3</v>
      </c>
      <c r="EB131" t="s">
        <v>3</v>
      </c>
      <c r="EC131" t="s">
        <v>3</v>
      </c>
      <c r="EE131">
        <v>54009362</v>
      </c>
      <c r="EF131">
        <v>201</v>
      </c>
      <c r="EG131" t="s">
        <v>224</v>
      </c>
      <c r="EH131">
        <v>0</v>
      </c>
      <c r="EI131" t="s">
        <v>3</v>
      </c>
      <c r="EJ131">
        <v>2</v>
      </c>
      <c r="EK131">
        <v>1618</v>
      </c>
      <c r="EL131" t="s">
        <v>225</v>
      </c>
      <c r="EM131" t="s">
        <v>226</v>
      </c>
      <c r="EO131" t="s">
        <v>3</v>
      </c>
      <c r="EQ131">
        <v>0</v>
      </c>
      <c r="ER131">
        <v>65.12</v>
      </c>
      <c r="ES131">
        <v>65.12</v>
      </c>
      <c r="ET131">
        <v>0</v>
      </c>
      <c r="EU131">
        <v>0</v>
      </c>
      <c r="EV131">
        <v>0</v>
      </c>
      <c r="EW131">
        <v>0</v>
      </c>
      <c r="EX131">
        <v>0</v>
      </c>
      <c r="EY131">
        <v>0</v>
      </c>
      <c r="FQ131">
        <v>0</v>
      </c>
      <c r="FR131">
        <f t="shared" si="150"/>
        <v>0</v>
      </c>
      <c r="FS131">
        <v>0</v>
      </c>
      <c r="FX131">
        <v>0</v>
      </c>
      <c r="FY131">
        <v>0</v>
      </c>
      <c r="GA131" t="s">
        <v>3</v>
      </c>
      <c r="GD131">
        <v>0</v>
      </c>
      <c r="GF131">
        <v>-1849736199</v>
      </c>
      <c r="GG131">
        <v>2</v>
      </c>
      <c r="GH131">
        <v>1</v>
      </c>
      <c r="GI131">
        <v>3</v>
      </c>
      <c r="GJ131">
        <v>0</v>
      </c>
      <c r="GK131">
        <f>ROUND(R131*(R12)/100,2)</f>
        <v>0</v>
      </c>
      <c r="GL131">
        <f t="shared" si="151"/>
        <v>0</v>
      </c>
      <c r="GM131">
        <f t="shared" si="152"/>
        <v>2664.71</v>
      </c>
      <c r="GN131">
        <f t="shared" si="153"/>
        <v>0</v>
      </c>
      <c r="GO131">
        <f t="shared" si="154"/>
        <v>2664.71</v>
      </c>
      <c r="GP131">
        <f t="shared" si="155"/>
        <v>0</v>
      </c>
      <c r="GR131">
        <v>0</v>
      </c>
      <c r="GS131">
        <v>3</v>
      </c>
      <c r="GT131">
        <v>0</v>
      </c>
      <c r="GU131" t="s">
        <v>3</v>
      </c>
      <c r="GV131">
        <f t="shared" si="156"/>
        <v>0</v>
      </c>
      <c r="GW131">
        <v>1</v>
      </c>
      <c r="GX131">
        <f t="shared" si="157"/>
        <v>0</v>
      </c>
      <c r="HA131">
        <v>0</v>
      </c>
      <c r="HB131">
        <v>0</v>
      </c>
      <c r="HC131">
        <f t="shared" si="158"/>
        <v>0</v>
      </c>
      <c r="HE131" t="s">
        <v>3</v>
      </c>
      <c r="HF131" t="s">
        <v>3</v>
      </c>
      <c r="HM131" t="s">
        <v>3</v>
      </c>
      <c r="HN131" t="s">
        <v>3</v>
      </c>
      <c r="HO131" t="s">
        <v>3</v>
      </c>
      <c r="HP131" t="s">
        <v>3</v>
      </c>
      <c r="HQ131" t="s">
        <v>3</v>
      </c>
      <c r="IK131">
        <v>0</v>
      </c>
    </row>
    <row r="132" spans="1:245" x14ac:dyDescent="0.2">
      <c r="A132">
        <v>17</v>
      </c>
      <c r="B132">
        <v>0</v>
      </c>
      <c r="E132" t="s">
        <v>232</v>
      </c>
      <c r="F132" t="s">
        <v>233</v>
      </c>
      <c r="G132" t="s">
        <v>234</v>
      </c>
      <c r="H132" t="s">
        <v>230</v>
      </c>
      <c r="I132">
        <v>3</v>
      </c>
      <c r="J132">
        <v>0</v>
      </c>
      <c r="K132">
        <v>3</v>
      </c>
      <c r="O132">
        <f t="shared" si="119"/>
        <v>2694.01</v>
      </c>
      <c r="P132">
        <f t="shared" si="120"/>
        <v>2694.01</v>
      </c>
      <c r="Q132">
        <f t="shared" si="121"/>
        <v>0</v>
      </c>
      <c r="R132">
        <f t="shared" si="122"/>
        <v>0</v>
      </c>
      <c r="S132">
        <f t="shared" si="123"/>
        <v>0</v>
      </c>
      <c r="T132">
        <f t="shared" si="124"/>
        <v>0</v>
      </c>
      <c r="U132">
        <f t="shared" si="125"/>
        <v>0</v>
      </c>
      <c r="V132">
        <f t="shared" si="126"/>
        <v>0</v>
      </c>
      <c r="W132">
        <f t="shared" si="127"/>
        <v>0</v>
      </c>
      <c r="X132">
        <f t="shared" si="128"/>
        <v>0</v>
      </c>
      <c r="Y132">
        <f t="shared" si="129"/>
        <v>0</v>
      </c>
      <c r="AA132">
        <v>54346617</v>
      </c>
      <c r="AB132">
        <f t="shared" si="130"/>
        <v>32.56</v>
      </c>
      <c r="AC132">
        <f t="shared" si="131"/>
        <v>32.56</v>
      </c>
      <c r="AD132">
        <f t="shared" si="132"/>
        <v>0</v>
      </c>
      <c r="AE132">
        <f t="shared" si="133"/>
        <v>0</v>
      </c>
      <c r="AF132">
        <f t="shared" si="134"/>
        <v>0</v>
      </c>
      <c r="AG132">
        <f t="shared" si="135"/>
        <v>0</v>
      </c>
      <c r="AH132">
        <f t="shared" si="136"/>
        <v>0</v>
      </c>
      <c r="AI132">
        <f t="shared" si="137"/>
        <v>0</v>
      </c>
      <c r="AJ132">
        <f t="shared" si="138"/>
        <v>0</v>
      </c>
      <c r="AK132">
        <v>32.56</v>
      </c>
      <c r="AL132">
        <v>32.56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1</v>
      </c>
      <c r="AW132">
        <v>1</v>
      </c>
      <c r="AZ132">
        <v>1</v>
      </c>
      <c r="BA132">
        <v>1</v>
      </c>
      <c r="BB132">
        <v>1</v>
      </c>
      <c r="BC132">
        <v>27.58</v>
      </c>
      <c r="BD132" t="s">
        <v>3</v>
      </c>
      <c r="BE132" t="s">
        <v>3</v>
      </c>
      <c r="BF132" t="s">
        <v>3</v>
      </c>
      <c r="BG132" t="s">
        <v>3</v>
      </c>
      <c r="BH132">
        <v>3</v>
      </c>
      <c r="BI132">
        <v>2</v>
      </c>
      <c r="BJ132" t="s">
        <v>235</v>
      </c>
      <c r="BM132">
        <v>1618</v>
      </c>
      <c r="BN132">
        <v>0</v>
      </c>
      <c r="BO132" t="s">
        <v>233</v>
      </c>
      <c r="BP132">
        <v>1</v>
      </c>
      <c r="BQ132">
        <v>201</v>
      </c>
      <c r="BR132">
        <v>0</v>
      </c>
      <c r="BS132">
        <v>1</v>
      </c>
      <c r="BT132">
        <v>1</v>
      </c>
      <c r="BU132">
        <v>1</v>
      </c>
      <c r="BV132">
        <v>1</v>
      </c>
      <c r="BW132">
        <v>1</v>
      </c>
      <c r="BX132">
        <v>1</v>
      </c>
      <c r="BY132" t="s">
        <v>3</v>
      </c>
      <c r="BZ132">
        <v>0</v>
      </c>
      <c r="CA132">
        <v>0</v>
      </c>
      <c r="CB132" t="s">
        <v>3</v>
      </c>
      <c r="CE132">
        <v>30</v>
      </c>
      <c r="CF132">
        <v>0</v>
      </c>
      <c r="CG132">
        <v>0</v>
      </c>
      <c r="CM132">
        <v>0</v>
      </c>
      <c r="CN132" t="s">
        <v>3</v>
      </c>
      <c r="CO132">
        <v>0</v>
      </c>
      <c r="CP132">
        <f t="shared" si="139"/>
        <v>2694.01</v>
      </c>
      <c r="CQ132">
        <f t="shared" si="140"/>
        <v>898</v>
      </c>
      <c r="CR132">
        <f t="shared" si="141"/>
        <v>0</v>
      </c>
      <c r="CS132">
        <f t="shared" si="142"/>
        <v>0</v>
      </c>
      <c r="CT132">
        <f t="shared" si="143"/>
        <v>0</v>
      </c>
      <c r="CU132">
        <f t="shared" si="144"/>
        <v>0</v>
      </c>
      <c r="CV132">
        <f t="shared" si="145"/>
        <v>0</v>
      </c>
      <c r="CW132">
        <f t="shared" si="146"/>
        <v>0</v>
      </c>
      <c r="CX132">
        <f t="shared" si="147"/>
        <v>0</v>
      </c>
      <c r="CY132">
        <f t="shared" si="148"/>
        <v>0</v>
      </c>
      <c r="CZ132">
        <f t="shared" si="149"/>
        <v>0</v>
      </c>
      <c r="DC132" t="s">
        <v>3</v>
      </c>
      <c r="DD132" t="s">
        <v>3</v>
      </c>
      <c r="DE132" t="s">
        <v>3</v>
      </c>
      <c r="DF132" t="s">
        <v>3</v>
      </c>
      <c r="DG132" t="s">
        <v>3</v>
      </c>
      <c r="DH132" t="s">
        <v>3</v>
      </c>
      <c r="DI132" t="s">
        <v>3</v>
      </c>
      <c r="DJ132" t="s">
        <v>3</v>
      </c>
      <c r="DK132" t="s">
        <v>3</v>
      </c>
      <c r="DL132" t="s">
        <v>3</v>
      </c>
      <c r="DM132" t="s">
        <v>3</v>
      </c>
      <c r="DN132">
        <v>0</v>
      </c>
      <c r="DO132">
        <v>0</v>
      </c>
      <c r="DP132">
        <v>1</v>
      </c>
      <c r="DQ132">
        <v>1</v>
      </c>
      <c r="DU132">
        <v>1010</v>
      </c>
      <c r="DV132" t="s">
        <v>230</v>
      </c>
      <c r="DW132" t="s">
        <v>230</v>
      </c>
      <c r="DX132">
        <v>1</v>
      </c>
      <c r="DZ132" t="s">
        <v>3</v>
      </c>
      <c r="EA132" t="s">
        <v>3</v>
      </c>
      <c r="EB132" t="s">
        <v>3</v>
      </c>
      <c r="EC132" t="s">
        <v>3</v>
      </c>
      <c r="EE132">
        <v>54009362</v>
      </c>
      <c r="EF132">
        <v>201</v>
      </c>
      <c r="EG132" t="s">
        <v>224</v>
      </c>
      <c r="EH132">
        <v>0</v>
      </c>
      <c r="EI132" t="s">
        <v>3</v>
      </c>
      <c r="EJ132">
        <v>2</v>
      </c>
      <c r="EK132">
        <v>1618</v>
      </c>
      <c r="EL132" t="s">
        <v>225</v>
      </c>
      <c r="EM132" t="s">
        <v>226</v>
      </c>
      <c r="EO132" t="s">
        <v>3</v>
      </c>
      <c r="EQ132">
        <v>0</v>
      </c>
      <c r="ER132">
        <v>32.56</v>
      </c>
      <c r="ES132">
        <v>32.56</v>
      </c>
      <c r="ET132">
        <v>0</v>
      </c>
      <c r="EU132">
        <v>0</v>
      </c>
      <c r="EV132">
        <v>0</v>
      </c>
      <c r="EW132">
        <v>0</v>
      </c>
      <c r="EX132">
        <v>0</v>
      </c>
      <c r="EY132">
        <v>0</v>
      </c>
      <c r="FQ132">
        <v>0</v>
      </c>
      <c r="FR132">
        <f t="shared" si="150"/>
        <v>0</v>
      </c>
      <c r="FS132">
        <v>0</v>
      </c>
      <c r="FX132">
        <v>0</v>
      </c>
      <c r="FY132">
        <v>0</v>
      </c>
      <c r="GA132" t="s">
        <v>3</v>
      </c>
      <c r="GD132">
        <v>0</v>
      </c>
      <c r="GF132">
        <v>765290724</v>
      </c>
      <c r="GG132">
        <v>2</v>
      </c>
      <c r="GH132">
        <v>1</v>
      </c>
      <c r="GI132">
        <v>2</v>
      </c>
      <c r="GJ132">
        <v>0</v>
      </c>
      <c r="GK132">
        <f>ROUND(R132*(R12)/100,2)</f>
        <v>0</v>
      </c>
      <c r="GL132">
        <f t="shared" si="151"/>
        <v>0</v>
      </c>
      <c r="GM132">
        <f t="shared" si="152"/>
        <v>2694.01</v>
      </c>
      <c r="GN132">
        <f t="shared" si="153"/>
        <v>0</v>
      </c>
      <c r="GO132">
        <f t="shared" si="154"/>
        <v>2694.01</v>
      </c>
      <c r="GP132">
        <f t="shared" si="155"/>
        <v>0</v>
      </c>
      <c r="GR132">
        <v>0</v>
      </c>
      <c r="GS132">
        <v>3</v>
      </c>
      <c r="GT132">
        <v>0</v>
      </c>
      <c r="GU132" t="s">
        <v>3</v>
      </c>
      <c r="GV132">
        <f t="shared" si="156"/>
        <v>0</v>
      </c>
      <c r="GW132">
        <v>1</v>
      </c>
      <c r="GX132">
        <f t="shared" si="157"/>
        <v>0</v>
      </c>
      <c r="HA132">
        <v>0</v>
      </c>
      <c r="HB132">
        <v>0</v>
      </c>
      <c r="HC132">
        <f t="shared" si="158"/>
        <v>0</v>
      </c>
      <c r="HE132" t="s">
        <v>3</v>
      </c>
      <c r="HF132" t="s">
        <v>3</v>
      </c>
      <c r="HM132" t="s">
        <v>3</v>
      </c>
      <c r="HN132" t="s">
        <v>3</v>
      </c>
      <c r="HO132" t="s">
        <v>3</v>
      </c>
      <c r="HP132" t="s">
        <v>3</v>
      </c>
      <c r="HQ132" t="s">
        <v>3</v>
      </c>
      <c r="IK132">
        <v>0</v>
      </c>
    </row>
    <row r="133" spans="1:245" x14ac:dyDescent="0.2">
      <c r="A133">
        <v>17</v>
      </c>
      <c r="B133">
        <v>0</v>
      </c>
      <c r="E133" t="s">
        <v>236</v>
      </c>
      <c r="F133" t="s">
        <v>237</v>
      </c>
      <c r="G133" t="s">
        <v>238</v>
      </c>
      <c r="H133" t="s">
        <v>230</v>
      </c>
      <c r="I133">
        <v>21</v>
      </c>
      <c r="J133">
        <v>0</v>
      </c>
      <c r="K133">
        <v>21</v>
      </c>
      <c r="O133">
        <f t="shared" si="119"/>
        <v>17140.54</v>
      </c>
      <c r="P133">
        <f t="shared" si="120"/>
        <v>17140.54</v>
      </c>
      <c r="Q133">
        <f t="shared" si="121"/>
        <v>0</v>
      </c>
      <c r="R133">
        <f t="shared" si="122"/>
        <v>0</v>
      </c>
      <c r="S133">
        <f t="shared" si="123"/>
        <v>0</v>
      </c>
      <c r="T133">
        <f t="shared" si="124"/>
        <v>0</v>
      </c>
      <c r="U133">
        <f t="shared" si="125"/>
        <v>0</v>
      </c>
      <c r="V133">
        <f t="shared" si="126"/>
        <v>0</v>
      </c>
      <c r="W133">
        <f t="shared" si="127"/>
        <v>0</v>
      </c>
      <c r="X133">
        <f t="shared" si="128"/>
        <v>0</v>
      </c>
      <c r="Y133">
        <f t="shared" si="129"/>
        <v>0</v>
      </c>
      <c r="AA133">
        <v>54346617</v>
      </c>
      <c r="AB133">
        <f t="shared" si="130"/>
        <v>76.64</v>
      </c>
      <c r="AC133">
        <f t="shared" si="131"/>
        <v>76.64</v>
      </c>
      <c r="AD133">
        <f t="shared" si="132"/>
        <v>0</v>
      </c>
      <c r="AE133">
        <f t="shared" si="133"/>
        <v>0</v>
      </c>
      <c r="AF133">
        <f t="shared" si="134"/>
        <v>0</v>
      </c>
      <c r="AG133">
        <f t="shared" si="135"/>
        <v>0</v>
      </c>
      <c r="AH133">
        <f t="shared" si="136"/>
        <v>0</v>
      </c>
      <c r="AI133">
        <f t="shared" si="137"/>
        <v>0</v>
      </c>
      <c r="AJ133">
        <f t="shared" si="138"/>
        <v>0</v>
      </c>
      <c r="AK133">
        <v>76.64</v>
      </c>
      <c r="AL133">
        <v>76.64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1</v>
      </c>
      <c r="AW133">
        <v>1</v>
      </c>
      <c r="AZ133">
        <v>1</v>
      </c>
      <c r="BA133">
        <v>1</v>
      </c>
      <c r="BB133">
        <v>1</v>
      </c>
      <c r="BC133">
        <v>10.65</v>
      </c>
      <c r="BD133" t="s">
        <v>3</v>
      </c>
      <c r="BE133" t="s">
        <v>3</v>
      </c>
      <c r="BF133" t="s">
        <v>3</v>
      </c>
      <c r="BG133" t="s">
        <v>3</v>
      </c>
      <c r="BH133">
        <v>3</v>
      </c>
      <c r="BI133">
        <v>2</v>
      </c>
      <c r="BJ133" t="s">
        <v>239</v>
      </c>
      <c r="BM133">
        <v>1618</v>
      </c>
      <c r="BN133">
        <v>0</v>
      </c>
      <c r="BO133" t="s">
        <v>237</v>
      </c>
      <c r="BP133">
        <v>1</v>
      </c>
      <c r="BQ133">
        <v>201</v>
      </c>
      <c r="BR133">
        <v>0</v>
      </c>
      <c r="BS133">
        <v>1</v>
      </c>
      <c r="BT133">
        <v>1</v>
      </c>
      <c r="BU133">
        <v>1</v>
      </c>
      <c r="BV133">
        <v>1</v>
      </c>
      <c r="BW133">
        <v>1</v>
      </c>
      <c r="BX133">
        <v>1</v>
      </c>
      <c r="BY133" t="s">
        <v>3</v>
      </c>
      <c r="BZ133">
        <v>0</v>
      </c>
      <c r="CA133">
        <v>0</v>
      </c>
      <c r="CB133" t="s">
        <v>3</v>
      </c>
      <c r="CE133">
        <v>30</v>
      </c>
      <c r="CF133">
        <v>0</v>
      </c>
      <c r="CG133">
        <v>0</v>
      </c>
      <c r="CM133">
        <v>0</v>
      </c>
      <c r="CN133" t="s">
        <v>3</v>
      </c>
      <c r="CO133">
        <v>0</v>
      </c>
      <c r="CP133">
        <f t="shared" si="139"/>
        <v>17140.54</v>
      </c>
      <c r="CQ133">
        <f t="shared" si="140"/>
        <v>816.22</v>
      </c>
      <c r="CR133">
        <f t="shared" si="141"/>
        <v>0</v>
      </c>
      <c r="CS133">
        <f t="shared" si="142"/>
        <v>0</v>
      </c>
      <c r="CT133">
        <f t="shared" si="143"/>
        <v>0</v>
      </c>
      <c r="CU133">
        <f t="shared" si="144"/>
        <v>0</v>
      </c>
      <c r="CV133">
        <f t="shared" si="145"/>
        <v>0</v>
      </c>
      <c r="CW133">
        <f t="shared" si="146"/>
        <v>0</v>
      </c>
      <c r="CX133">
        <f t="shared" si="147"/>
        <v>0</v>
      </c>
      <c r="CY133">
        <f t="shared" si="148"/>
        <v>0</v>
      </c>
      <c r="CZ133">
        <f t="shared" si="149"/>
        <v>0</v>
      </c>
      <c r="DC133" t="s">
        <v>3</v>
      </c>
      <c r="DD133" t="s">
        <v>3</v>
      </c>
      <c r="DE133" t="s">
        <v>3</v>
      </c>
      <c r="DF133" t="s">
        <v>3</v>
      </c>
      <c r="DG133" t="s">
        <v>3</v>
      </c>
      <c r="DH133" t="s">
        <v>3</v>
      </c>
      <c r="DI133" t="s">
        <v>3</v>
      </c>
      <c r="DJ133" t="s">
        <v>3</v>
      </c>
      <c r="DK133" t="s">
        <v>3</v>
      </c>
      <c r="DL133" t="s">
        <v>3</v>
      </c>
      <c r="DM133" t="s">
        <v>3</v>
      </c>
      <c r="DN133">
        <v>0</v>
      </c>
      <c r="DO133">
        <v>0</v>
      </c>
      <c r="DP133">
        <v>1</v>
      </c>
      <c r="DQ133">
        <v>1</v>
      </c>
      <c r="DU133">
        <v>1010</v>
      </c>
      <c r="DV133" t="s">
        <v>230</v>
      </c>
      <c r="DW133" t="s">
        <v>230</v>
      </c>
      <c r="DX133">
        <v>1</v>
      </c>
      <c r="DZ133" t="s">
        <v>3</v>
      </c>
      <c r="EA133" t="s">
        <v>3</v>
      </c>
      <c r="EB133" t="s">
        <v>3</v>
      </c>
      <c r="EC133" t="s">
        <v>3</v>
      </c>
      <c r="EE133">
        <v>54009362</v>
      </c>
      <c r="EF133">
        <v>201</v>
      </c>
      <c r="EG133" t="s">
        <v>224</v>
      </c>
      <c r="EH133">
        <v>0</v>
      </c>
      <c r="EI133" t="s">
        <v>3</v>
      </c>
      <c r="EJ133">
        <v>2</v>
      </c>
      <c r="EK133">
        <v>1618</v>
      </c>
      <c r="EL133" t="s">
        <v>225</v>
      </c>
      <c r="EM133" t="s">
        <v>226</v>
      </c>
      <c r="EO133" t="s">
        <v>3</v>
      </c>
      <c r="EQ133">
        <v>0</v>
      </c>
      <c r="ER133">
        <v>76.64</v>
      </c>
      <c r="ES133">
        <v>76.64</v>
      </c>
      <c r="ET133">
        <v>0</v>
      </c>
      <c r="EU133">
        <v>0</v>
      </c>
      <c r="EV133">
        <v>0</v>
      </c>
      <c r="EW133">
        <v>0</v>
      </c>
      <c r="EX133">
        <v>0</v>
      </c>
      <c r="EY133">
        <v>0</v>
      </c>
      <c r="FQ133">
        <v>0</v>
      </c>
      <c r="FR133">
        <f t="shared" si="150"/>
        <v>0</v>
      </c>
      <c r="FS133">
        <v>0</v>
      </c>
      <c r="FX133">
        <v>0</v>
      </c>
      <c r="FY133">
        <v>0</v>
      </c>
      <c r="GA133" t="s">
        <v>3</v>
      </c>
      <c r="GD133">
        <v>0</v>
      </c>
      <c r="GF133">
        <v>1559815175</v>
      </c>
      <c r="GG133">
        <v>2</v>
      </c>
      <c r="GH133">
        <v>1</v>
      </c>
      <c r="GI133">
        <v>2</v>
      </c>
      <c r="GJ133">
        <v>0</v>
      </c>
      <c r="GK133">
        <f>ROUND(R133*(R12)/100,2)</f>
        <v>0</v>
      </c>
      <c r="GL133">
        <f t="shared" si="151"/>
        <v>0</v>
      </c>
      <c r="GM133">
        <f t="shared" si="152"/>
        <v>17140.54</v>
      </c>
      <c r="GN133">
        <f t="shared" si="153"/>
        <v>0</v>
      </c>
      <c r="GO133">
        <f t="shared" si="154"/>
        <v>17140.54</v>
      </c>
      <c r="GP133">
        <f t="shared" si="155"/>
        <v>0</v>
      </c>
      <c r="GR133">
        <v>0</v>
      </c>
      <c r="GS133">
        <v>0</v>
      </c>
      <c r="GT133">
        <v>0</v>
      </c>
      <c r="GU133" t="s">
        <v>3</v>
      </c>
      <c r="GV133">
        <f t="shared" si="156"/>
        <v>0</v>
      </c>
      <c r="GW133">
        <v>1</v>
      </c>
      <c r="GX133">
        <f t="shared" si="157"/>
        <v>0</v>
      </c>
      <c r="HA133">
        <v>0</v>
      </c>
      <c r="HB133">
        <v>0</v>
      </c>
      <c r="HC133">
        <f t="shared" si="158"/>
        <v>0</v>
      </c>
      <c r="HE133" t="s">
        <v>3</v>
      </c>
      <c r="HF133" t="s">
        <v>3</v>
      </c>
      <c r="HM133" t="s">
        <v>3</v>
      </c>
      <c r="HN133" t="s">
        <v>3</v>
      </c>
      <c r="HO133" t="s">
        <v>3</v>
      </c>
      <c r="HP133" t="s">
        <v>3</v>
      </c>
      <c r="HQ133" t="s">
        <v>3</v>
      </c>
      <c r="IK133">
        <v>0</v>
      </c>
    </row>
    <row r="134" spans="1:245" x14ac:dyDescent="0.2">
      <c r="A134">
        <v>17</v>
      </c>
      <c r="B134">
        <v>0</v>
      </c>
      <c r="E134" t="s">
        <v>240</v>
      </c>
      <c r="F134" t="s">
        <v>241</v>
      </c>
      <c r="G134" t="s">
        <v>242</v>
      </c>
      <c r="H134" t="s">
        <v>230</v>
      </c>
      <c r="I134">
        <v>12</v>
      </c>
      <c r="J134">
        <v>0</v>
      </c>
      <c r="K134">
        <v>12</v>
      </c>
      <c r="O134">
        <f t="shared" si="119"/>
        <v>15918.29</v>
      </c>
      <c r="P134">
        <f t="shared" si="120"/>
        <v>15918.29</v>
      </c>
      <c r="Q134">
        <f t="shared" si="121"/>
        <v>0</v>
      </c>
      <c r="R134">
        <f t="shared" si="122"/>
        <v>0</v>
      </c>
      <c r="S134">
        <f t="shared" si="123"/>
        <v>0</v>
      </c>
      <c r="T134">
        <f t="shared" si="124"/>
        <v>0</v>
      </c>
      <c r="U134">
        <f t="shared" si="125"/>
        <v>0</v>
      </c>
      <c r="V134">
        <f t="shared" si="126"/>
        <v>0</v>
      </c>
      <c r="W134">
        <f t="shared" si="127"/>
        <v>0</v>
      </c>
      <c r="X134">
        <f t="shared" si="128"/>
        <v>0</v>
      </c>
      <c r="Y134">
        <f t="shared" si="129"/>
        <v>0</v>
      </c>
      <c r="AA134">
        <v>54346617</v>
      </c>
      <c r="AB134">
        <f t="shared" si="130"/>
        <v>108.91</v>
      </c>
      <c r="AC134">
        <f t="shared" si="131"/>
        <v>108.91</v>
      </c>
      <c r="AD134">
        <f t="shared" si="132"/>
        <v>0</v>
      </c>
      <c r="AE134">
        <f t="shared" si="133"/>
        <v>0</v>
      </c>
      <c r="AF134">
        <f t="shared" si="134"/>
        <v>0</v>
      </c>
      <c r="AG134">
        <f t="shared" si="135"/>
        <v>0</v>
      </c>
      <c r="AH134">
        <f t="shared" si="136"/>
        <v>0</v>
      </c>
      <c r="AI134">
        <f t="shared" si="137"/>
        <v>0</v>
      </c>
      <c r="AJ134">
        <f t="shared" si="138"/>
        <v>0</v>
      </c>
      <c r="AK134">
        <v>108.91</v>
      </c>
      <c r="AL134">
        <v>108.91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1</v>
      </c>
      <c r="AW134">
        <v>1</v>
      </c>
      <c r="AZ134">
        <v>1</v>
      </c>
      <c r="BA134">
        <v>1</v>
      </c>
      <c r="BB134">
        <v>1</v>
      </c>
      <c r="BC134">
        <v>12.18</v>
      </c>
      <c r="BD134" t="s">
        <v>3</v>
      </c>
      <c r="BE134" t="s">
        <v>3</v>
      </c>
      <c r="BF134" t="s">
        <v>3</v>
      </c>
      <c r="BG134" t="s">
        <v>3</v>
      </c>
      <c r="BH134">
        <v>3</v>
      </c>
      <c r="BI134">
        <v>2</v>
      </c>
      <c r="BJ134" t="s">
        <v>243</v>
      </c>
      <c r="BM134">
        <v>1618</v>
      </c>
      <c r="BN134">
        <v>0</v>
      </c>
      <c r="BO134" t="s">
        <v>241</v>
      </c>
      <c r="BP134">
        <v>1</v>
      </c>
      <c r="BQ134">
        <v>201</v>
      </c>
      <c r="BR134">
        <v>0</v>
      </c>
      <c r="BS134">
        <v>1</v>
      </c>
      <c r="BT134">
        <v>1</v>
      </c>
      <c r="BU134">
        <v>1</v>
      </c>
      <c r="BV134">
        <v>1</v>
      </c>
      <c r="BW134">
        <v>1</v>
      </c>
      <c r="BX134">
        <v>1</v>
      </c>
      <c r="BY134" t="s">
        <v>3</v>
      </c>
      <c r="BZ134">
        <v>0</v>
      </c>
      <c r="CA134">
        <v>0</v>
      </c>
      <c r="CB134" t="s">
        <v>3</v>
      </c>
      <c r="CE134">
        <v>30</v>
      </c>
      <c r="CF134">
        <v>0</v>
      </c>
      <c r="CG134">
        <v>0</v>
      </c>
      <c r="CM134">
        <v>0</v>
      </c>
      <c r="CN134" t="s">
        <v>3</v>
      </c>
      <c r="CO134">
        <v>0</v>
      </c>
      <c r="CP134">
        <f t="shared" si="139"/>
        <v>15918.29</v>
      </c>
      <c r="CQ134">
        <f t="shared" si="140"/>
        <v>1326.52</v>
      </c>
      <c r="CR134">
        <f t="shared" si="141"/>
        <v>0</v>
      </c>
      <c r="CS134">
        <f t="shared" si="142"/>
        <v>0</v>
      </c>
      <c r="CT134">
        <f t="shared" si="143"/>
        <v>0</v>
      </c>
      <c r="CU134">
        <f t="shared" si="144"/>
        <v>0</v>
      </c>
      <c r="CV134">
        <f t="shared" si="145"/>
        <v>0</v>
      </c>
      <c r="CW134">
        <f t="shared" si="146"/>
        <v>0</v>
      </c>
      <c r="CX134">
        <f t="shared" si="147"/>
        <v>0</v>
      </c>
      <c r="CY134">
        <f t="shared" si="148"/>
        <v>0</v>
      </c>
      <c r="CZ134">
        <f t="shared" si="149"/>
        <v>0</v>
      </c>
      <c r="DC134" t="s">
        <v>3</v>
      </c>
      <c r="DD134" t="s">
        <v>3</v>
      </c>
      <c r="DE134" t="s">
        <v>3</v>
      </c>
      <c r="DF134" t="s">
        <v>3</v>
      </c>
      <c r="DG134" t="s">
        <v>3</v>
      </c>
      <c r="DH134" t="s">
        <v>3</v>
      </c>
      <c r="DI134" t="s">
        <v>3</v>
      </c>
      <c r="DJ134" t="s">
        <v>3</v>
      </c>
      <c r="DK134" t="s">
        <v>3</v>
      </c>
      <c r="DL134" t="s">
        <v>3</v>
      </c>
      <c r="DM134" t="s">
        <v>3</v>
      </c>
      <c r="DN134">
        <v>0</v>
      </c>
      <c r="DO134">
        <v>0</v>
      </c>
      <c r="DP134">
        <v>1</v>
      </c>
      <c r="DQ134">
        <v>1</v>
      </c>
      <c r="DU134">
        <v>1010</v>
      </c>
      <c r="DV134" t="s">
        <v>230</v>
      </c>
      <c r="DW134" t="s">
        <v>230</v>
      </c>
      <c r="DX134">
        <v>1</v>
      </c>
      <c r="DZ134" t="s">
        <v>3</v>
      </c>
      <c r="EA134" t="s">
        <v>3</v>
      </c>
      <c r="EB134" t="s">
        <v>3</v>
      </c>
      <c r="EC134" t="s">
        <v>3</v>
      </c>
      <c r="EE134">
        <v>54009362</v>
      </c>
      <c r="EF134">
        <v>201</v>
      </c>
      <c r="EG134" t="s">
        <v>224</v>
      </c>
      <c r="EH134">
        <v>0</v>
      </c>
      <c r="EI134" t="s">
        <v>3</v>
      </c>
      <c r="EJ134">
        <v>2</v>
      </c>
      <c r="EK134">
        <v>1618</v>
      </c>
      <c r="EL134" t="s">
        <v>225</v>
      </c>
      <c r="EM134" t="s">
        <v>226</v>
      </c>
      <c r="EO134" t="s">
        <v>3</v>
      </c>
      <c r="EQ134">
        <v>0</v>
      </c>
      <c r="ER134">
        <v>108.91</v>
      </c>
      <c r="ES134">
        <v>108.91</v>
      </c>
      <c r="ET134">
        <v>0</v>
      </c>
      <c r="EU134">
        <v>0</v>
      </c>
      <c r="EV134">
        <v>0</v>
      </c>
      <c r="EW134">
        <v>0</v>
      </c>
      <c r="EX134">
        <v>0</v>
      </c>
      <c r="EY134">
        <v>0</v>
      </c>
      <c r="FQ134">
        <v>0</v>
      </c>
      <c r="FR134">
        <f t="shared" si="150"/>
        <v>0</v>
      </c>
      <c r="FS134">
        <v>0</v>
      </c>
      <c r="FX134">
        <v>0</v>
      </c>
      <c r="FY134">
        <v>0</v>
      </c>
      <c r="GA134" t="s">
        <v>3</v>
      </c>
      <c r="GD134">
        <v>0</v>
      </c>
      <c r="GF134">
        <v>-1386639987</v>
      </c>
      <c r="GG134">
        <v>2</v>
      </c>
      <c r="GH134">
        <v>1</v>
      </c>
      <c r="GI134">
        <v>2</v>
      </c>
      <c r="GJ134">
        <v>0</v>
      </c>
      <c r="GK134">
        <f>ROUND(R134*(R12)/100,2)</f>
        <v>0</v>
      </c>
      <c r="GL134">
        <f t="shared" si="151"/>
        <v>0</v>
      </c>
      <c r="GM134">
        <f t="shared" si="152"/>
        <v>15918.29</v>
      </c>
      <c r="GN134">
        <f t="shared" si="153"/>
        <v>0</v>
      </c>
      <c r="GO134">
        <f t="shared" si="154"/>
        <v>15918.29</v>
      </c>
      <c r="GP134">
        <f t="shared" si="155"/>
        <v>0</v>
      </c>
      <c r="GR134">
        <v>0</v>
      </c>
      <c r="GS134">
        <v>0</v>
      </c>
      <c r="GT134">
        <v>0</v>
      </c>
      <c r="GU134" t="s">
        <v>3</v>
      </c>
      <c r="GV134">
        <f t="shared" si="156"/>
        <v>0</v>
      </c>
      <c r="GW134">
        <v>1</v>
      </c>
      <c r="GX134">
        <f t="shared" si="157"/>
        <v>0</v>
      </c>
      <c r="HA134">
        <v>0</v>
      </c>
      <c r="HB134">
        <v>0</v>
      </c>
      <c r="HC134">
        <f t="shared" si="158"/>
        <v>0</v>
      </c>
      <c r="HE134" t="s">
        <v>3</v>
      </c>
      <c r="HF134" t="s">
        <v>3</v>
      </c>
      <c r="HM134" t="s">
        <v>3</v>
      </c>
      <c r="HN134" t="s">
        <v>3</v>
      </c>
      <c r="HO134" t="s">
        <v>3</v>
      </c>
      <c r="HP134" t="s">
        <v>3</v>
      </c>
      <c r="HQ134" t="s">
        <v>3</v>
      </c>
      <c r="IK134">
        <v>0</v>
      </c>
    </row>
    <row r="135" spans="1:245" x14ac:dyDescent="0.2">
      <c r="A135">
        <v>17</v>
      </c>
      <c r="B135">
        <v>0</v>
      </c>
      <c r="E135" t="s">
        <v>244</v>
      </c>
      <c r="F135" t="s">
        <v>245</v>
      </c>
      <c r="G135" t="s">
        <v>246</v>
      </c>
      <c r="H135" t="s">
        <v>230</v>
      </c>
      <c r="I135">
        <v>42</v>
      </c>
      <c r="J135">
        <v>0</v>
      </c>
      <c r="K135">
        <v>42</v>
      </c>
      <c r="O135">
        <f t="shared" si="119"/>
        <v>9705.8799999999992</v>
      </c>
      <c r="P135">
        <f t="shared" si="120"/>
        <v>9705.8799999999992</v>
      </c>
      <c r="Q135">
        <f t="shared" si="121"/>
        <v>0</v>
      </c>
      <c r="R135">
        <f t="shared" si="122"/>
        <v>0</v>
      </c>
      <c r="S135">
        <f t="shared" si="123"/>
        <v>0</v>
      </c>
      <c r="T135">
        <f t="shared" si="124"/>
        <v>0</v>
      </c>
      <c r="U135">
        <f t="shared" si="125"/>
        <v>0</v>
      </c>
      <c r="V135">
        <f t="shared" si="126"/>
        <v>0</v>
      </c>
      <c r="W135">
        <f t="shared" si="127"/>
        <v>0</v>
      </c>
      <c r="X135">
        <f t="shared" si="128"/>
        <v>0</v>
      </c>
      <c r="Y135">
        <f t="shared" si="129"/>
        <v>0</v>
      </c>
      <c r="AA135">
        <v>54346617</v>
      </c>
      <c r="AB135">
        <f t="shared" si="130"/>
        <v>80.52</v>
      </c>
      <c r="AC135">
        <f t="shared" si="131"/>
        <v>80.52</v>
      </c>
      <c r="AD135">
        <f t="shared" si="132"/>
        <v>0</v>
      </c>
      <c r="AE135">
        <f t="shared" si="133"/>
        <v>0</v>
      </c>
      <c r="AF135">
        <f t="shared" si="134"/>
        <v>0</v>
      </c>
      <c r="AG135">
        <f t="shared" si="135"/>
        <v>0</v>
      </c>
      <c r="AH135">
        <f t="shared" si="136"/>
        <v>0</v>
      </c>
      <c r="AI135">
        <f t="shared" si="137"/>
        <v>0</v>
      </c>
      <c r="AJ135">
        <f t="shared" si="138"/>
        <v>0</v>
      </c>
      <c r="AK135">
        <v>80.52</v>
      </c>
      <c r="AL135">
        <v>80.52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1</v>
      </c>
      <c r="AW135">
        <v>1</v>
      </c>
      <c r="AZ135">
        <v>1</v>
      </c>
      <c r="BA135">
        <v>1</v>
      </c>
      <c r="BB135">
        <v>1</v>
      </c>
      <c r="BC135">
        <v>2.87</v>
      </c>
      <c r="BD135" t="s">
        <v>3</v>
      </c>
      <c r="BE135" t="s">
        <v>3</v>
      </c>
      <c r="BF135" t="s">
        <v>3</v>
      </c>
      <c r="BG135" t="s">
        <v>3</v>
      </c>
      <c r="BH135">
        <v>3</v>
      </c>
      <c r="BI135">
        <v>2</v>
      </c>
      <c r="BJ135" t="s">
        <v>247</v>
      </c>
      <c r="BM135">
        <v>1618</v>
      </c>
      <c r="BN135">
        <v>0</v>
      </c>
      <c r="BO135" t="s">
        <v>245</v>
      </c>
      <c r="BP135">
        <v>1</v>
      </c>
      <c r="BQ135">
        <v>201</v>
      </c>
      <c r="BR135">
        <v>0</v>
      </c>
      <c r="BS135">
        <v>1</v>
      </c>
      <c r="BT135">
        <v>1</v>
      </c>
      <c r="BU135">
        <v>1</v>
      </c>
      <c r="BV135">
        <v>1</v>
      </c>
      <c r="BW135">
        <v>1</v>
      </c>
      <c r="BX135">
        <v>1</v>
      </c>
      <c r="BY135" t="s">
        <v>3</v>
      </c>
      <c r="BZ135">
        <v>0</v>
      </c>
      <c r="CA135">
        <v>0</v>
      </c>
      <c r="CB135" t="s">
        <v>3</v>
      </c>
      <c r="CE135">
        <v>30</v>
      </c>
      <c r="CF135">
        <v>0</v>
      </c>
      <c r="CG135">
        <v>0</v>
      </c>
      <c r="CM135">
        <v>0</v>
      </c>
      <c r="CN135" t="s">
        <v>3</v>
      </c>
      <c r="CO135">
        <v>0</v>
      </c>
      <c r="CP135">
        <f t="shared" si="139"/>
        <v>9705.8799999999992</v>
      </c>
      <c r="CQ135">
        <f t="shared" si="140"/>
        <v>231.09</v>
      </c>
      <c r="CR135">
        <f t="shared" si="141"/>
        <v>0</v>
      </c>
      <c r="CS135">
        <f t="shared" si="142"/>
        <v>0</v>
      </c>
      <c r="CT135">
        <f t="shared" si="143"/>
        <v>0</v>
      </c>
      <c r="CU135">
        <f t="shared" si="144"/>
        <v>0</v>
      </c>
      <c r="CV135">
        <f t="shared" si="145"/>
        <v>0</v>
      </c>
      <c r="CW135">
        <f t="shared" si="146"/>
        <v>0</v>
      </c>
      <c r="CX135">
        <f t="shared" si="147"/>
        <v>0</v>
      </c>
      <c r="CY135">
        <f t="shared" si="148"/>
        <v>0</v>
      </c>
      <c r="CZ135">
        <f t="shared" si="149"/>
        <v>0</v>
      </c>
      <c r="DC135" t="s">
        <v>3</v>
      </c>
      <c r="DD135" t="s">
        <v>3</v>
      </c>
      <c r="DE135" t="s">
        <v>3</v>
      </c>
      <c r="DF135" t="s">
        <v>3</v>
      </c>
      <c r="DG135" t="s">
        <v>3</v>
      </c>
      <c r="DH135" t="s">
        <v>3</v>
      </c>
      <c r="DI135" t="s">
        <v>3</v>
      </c>
      <c r="DJ135" t="s">
        <v>3</v>
      </c>
      <c r="DK135" t="s">
        <v>3</v>
      </c>
      <c r="DL135" t="s">
        <v>3</v>
      </c>
      <c r="DM135" t="s">
        <v>3</v>
      </c>
      <c r="DN135">
        <v>0</v>
      </c>
      <c r="DO135">
        <v>0</v>
      </c>
      <c r="DP135">
        <v>1</v>
      </c>
      <c r="DQ135">
        <v>1</v>
      </c>
      <c r="DU135">
        <v>1010</v>
      </c>
      <c r="DV135" t="s">
        <v>230</v>
      </c>
      <c r="DW135" t="s">
        <v>230</v>
      </c>
      <c r="DX135">
        <v>1</v>
      </c>
      <c r="DZ135" t="s">
        <v>3</v>
      </c>
      <c r="EA135" t="s">
        <v>3</v>
      </c>
      <c r="EB135" t="s">
        <v>3</v>
      </c>
      <c r="EC135" t="s">
        <v>3</v>
      </c>
      <c r="EE135">
        <v>54009362</v>
      </c>
      <c r="EF135">
        <v>201</v>
      </c>
      <c r="EG135" t="s">
        <v>224</v>
      </c>
      <c r="EH135">
        <v>0</v>
      </c>
      <c r="EI135" t="s">
        <v>3</v>
      </c>
      <c r="EJ135">
        <v>2</v>
      </c>
      <c r="EK135">
        <v>1618</v>
      </c>
      <c r="EL135" t="s">
        <v>225</v>
      </c>
      <c r="EM135" t="s">
        <v>226</v>
      </c>
      <c r="EO135" t="s">
        <v>3</v>
      </c>
      <c r="EQ135">
        <v>0</v>
      </c>
      <c r="ER135">
        <v>80.52</v>
      </c>
      <c r="ES135">
        <v>80.52</v>
      </c>
      <c r="ET135">
        <v>0</v>
      </c>
      <c r="EU135">
        <v>0</v>
      </c>
      <c r="EV135">
        <v>0</v>
      </c>
      <c r="EW135">
        <v>0</v>
      </c>
      <c r="EX135">
        <v>0</v>
      </c>
      <c r="EY135">
        <v>0</v>
      </c>
      <c r="FQ135">
        <v>0</v>
      </c>
      <c r="FR135">
        <f t="shared" si="150"/>
        <v>0</v>
      </c>
      <c r="FS135">
        <v>0</v>
      </c>
      <c r="FX135">
        <v>0</v>
      </c>
      <c r="FY135">
        <v>0</v>
      </c>
      <c r="GA135" t="s">
        <v>3</v>
      </c>
      <c r="GD135">
        <v>0</v>
      </c>
      <c r="GF135">
        <v>998219666</v>
      </c>
      <c r="GG135">
        <v>2</v>
      </c>
      <c r="GH135">
        <v>1</v>
      </c>
      <c r="GI135">
        <v>2</v>
      </c>
      <c r="GJ135">
        <v>0</v>
      </c>
      <c r="GK135">
        <f>ROUND(R135*(R12)/100,2)</f>
        <v>0</v>
      </c>
      <c r="GL135">
        <f t="shared" si="151"/>
        <v>0</v>
      </c>
      <c r="GM135">
        <f t="shared" si="152"/>
        <v>9705.8799999999992</v>
      </c>
      <c r="GN135">
        <f t="shared" si="153"/>
        <v>0</v>
      </c>
      <c r="GO135">
        <f t="shared" si="154"/>
        <v>9705.8799999999992</v>
      </c>
      <c r="GP135">
        <f t="shared" si="155"/>
        <v>0</v>
      </c>
      <c r="GR135">
        <v>0</v>
      </c>
      <c r="GS135">
        <v>0</v>
      </c>
      <c r="GT135">
        <v>0</v>
      </c>
      <c r="GU135" t="s">
        <v>3</v>
      </c>
      <c r="GV135">
        <f t="shared" si="156"/>
        <v>0</v>
      </c>
      <c r="GW135">
        <v>1</v>
      </c>
      <c r="GX135">
        <f t="shared" si="157"/>
        <v>0</v>
      </c>
      <c r="HA135">
        <v>0</v>
      </c>
      <c r="HB135">
        <v>0</v>
      </c>
      <c r="HC135">
        <f t="shared" si="158"/>
        <v>0</v>
      </c>
      <c r="HE135" t="s">
        <v>3</v>
      </c>
      <c r="HF135" t="s">
        <v>3</v>
      </c>
      <c r="HM135" t="s">
        <v>3</v>
      </c>
      <c r="HN135" t="s">
        <v>3</v>
      </c>
      <c r="HO135" t="s">
        <v>3</v>
      </c>
      <c r="HP135" t="s">
        <v>3</v>
      </c>
      <c r="HQ135" t="s">
        <v>3</v>
      </c>
      <c r="IK135">
        <v>0</v>
      </c>
    </row>
    <row r="136" spans="1:245" x14ac:dyDescent="0.2">
      <c r="A136">
        <v>17</v>
      </c>
      <c r="B136">
        <v>0</v>
      </c>
      <c r="E136" t="s">
        <v>248</v>
      </c>
      <c r="F136" t="s">
        <v>249</v>
      </c>
      <c r="G136" t="s">
        <v>250</v>
      </c>
      <c r="H136" t="s">
        <v>230</v>
      </c>
      <c r="I136">
        <v>16</v>
      </c>
      <c r="J136">
        <v>0</v>
      </c>
      <c r="K136">
        <v>16</v>
      </c>
      <c r="O136">
        <f t="shared" si="119"/>
        <v>3109.92</v>
      </c>
      <c r="P136">
        <f t="shared" si="120"/>
        <v>3109.92</v>
      </c>
      <c r="Q136">
        <f t="shared" si="121"/>
        <v>0</v>
      </c>
      <c r="R136">
        <f t="shared" si="122"/>
        <v>0</v>
      </c>
      <c r="S136">
        <f t="shared" si="123"/>
        <v>0</v>
      </c>
      <c r="T136">
        <f t="shared" si="124"/>
        <v>0</v>
      </c>
      <c r="U136">
        <f t="shared" si="125"/>
        <v>0</v>
      </c>
      <c r="V136">
        <f t="shared" si="126"/>
        <v>0</v>
      </c>
      <c r="W136">
        <f t="shared" si="127"/>
        <v>0</v>
      </c>
      <c r="X136">
        <f t="shared" si="128"/>
        <v>0</v>
      </c>
      <c r="Y136">
        <f t="shared" si="129"/>
        <v>0</v>
      </c>
      <c r="AA136">
        <v>54346617</v>
      </c>
      <c r="AB136">
        <f t="shared" si="130"/>
        <v>62.7</v>
      </c>
      <c r="AC136">
        <f t="shared" si="131"/>
        <v>62.7</v>
      </c>
      <c r="AD136">
        <f t="shared" si="132"/>
        <v>0</v>
      </c>
      <c r="AE136">
        <f t="shared" si="133"/>
        <v>0</v>
      </c>
      <c r="AF136">
        <f t="shared" si="134"/>
        <v>0</v>
      </c>
      <c r="AG136">
        <f t="shared" si="135"/>
        <v>0</v>
      </c>
      <c r="AH136">
        <f t="shared" si="136"/>
        <v>0</v>
      </c>
      <c r="AI136">
        <f t="shared" si="137"/>
        <v>0</v>
      </c>
      <c r="AJ136">
        <f t="shared" si="138"/>
        <v>0</v>
      </c>
      <c r="AK136">
        <v>62.7</v>
      </c>
      <c r="AL136">
        <v>62.7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1</v>
      </c>
      <c r="AW136">
        <v>1</v>
      </c>
      <c r="AZ136">
        <v>1</v>
      </c>
      <c r="BA136">
        <v>1</v>
      </c>
      <c r="BB136">
        <v>1</v>
      </c>
      <c r="BC136">
        <v>3.1</v>
      </c>
      <c r="BD136" t="s">
        <v>3</v>
      </c>
      <c r="BE136" t="s">
        <v>3</v>
      </c>
      <c r="BF136" t="s">
        <v>3</v>
      </c>
      <c r="BG136" t="s">
        <v>3</v>
      </c>
      <c r="BH136">
        <v>3</v>
      </c>
      <c r="BI136">
        <v>2</v>
      </c>
      <c r="BJ136" t="s">
        <v>251</v>
      </c>
      <c r="BM136">
        <v>1618</v>
      </c>
      <c r="BN136">
        <v>0</v>
      </c>
      <c r="BO136" t="s">
        <v>249</v>
      </c>
      <c r="BP136">
        <v>1</v>
      </c>
      <c r="BQ136">
        <v>201</v>
      </c>
      <c r="BR136">
        <v>0</v>
      </c>
      <c r="BS136">
        <v>1</v>
      </c>
      <c r="BT136">
        <v>1</v>
      </c>
      <c r="BU136">
        <v>1</v>
      </c>
      <c r="BV136">
        <v>1</v>
      </c>
      <c r="BW136">
        <v>1</v>
      </c>
      <c r="BX136">
        <v>1</v>
      </c>
      <c r="BY136" t="s">
        <v>3</v>
      </c>
      <c r="BZ136">
        <v>0</v>
      </c>
      <c r="CA136">
        <v>0</v>
      </c>
      <c r="CB136" t="s">
        <v>3</v>
      </c>
      <c r="CE136">
        <v>30</v>
      </c>
      <c r="CF136">
        <v>0</v>
      </c>
      <c r="CG136">
        <v>0</v>
      </c>
      <c r="CM136">
        <v>0</v>
      </c>
      <c r="CN136" t="s">
        <v>3</v>
      </c>
      <c r="CO136">
        <v>0</v>
      </c>
      <c r="CP136">
        <f t="shared" si="139"/>
        <v>3109.92</v>
      </c>
      <c r="CQ136">
        <f t="shared" si="140"/>
        <v>194.37</v>
      </c>
      <c r="CR136">
        <f t="shared" si="141"/>
        <v>0</v>
      </c>
      <c r="CS136">
        <f t="shared" si="142"/>
        <v>0</v>
      </c>
      <c r="CT136">
        <f t="shared" si="143"/>
        <v>0</v>
      </c>
      <c r="CU136">
        <f t="shared" si="144"/>
        <v>0</v>
      </c>
      <c r="CV136">
        <f t="shared" si="145"/>
        <v>0</v>
      </c>
      <c r="CW136">
        <f t="shared" si="146"/>
        <v>0</v>
      </c>
      <c r="CX136">
        <f t="shared" si="147"/>
        <v>0</v>
      </c>
      <c r="CY136">
        <f t="shared" si="148"/>
        <v>0</v>
      </c>
      <c r="CZ136">
        <f t="shared" si="149"/>
        <v>0</v>
      </c>
      <c r="DC136" t="s">
        <v>3</v>
      </c>
      <c r="DD136" t="s">
        <v>3</v>
      </c>
      <c r="DE136" t="s">
        <v>3</v>
      </c>
      <c r="DF136" t="s">
        <v>3</v>
      </c>
      <c r="DG136" t="s">
        <v>3</v>
      </c>
      <c r="DH136" t="s">
        <v>3</v>
      </c>
      <c r="DI136" t="s">
        <v>3</v>
      </c>
      <c r="DJ136" t="s">
        <v>3</v>
      </c>
      <c r="DK136" t="s">
        <v>3</v>
      </c>
      <c r="DL136" t="s">
        <v>3</v>
      </c>
      <c r="DM136" t="s">
        <v>3</v>
      </c>
      <c r="DN136">
        <v>0</v>
      </c>
      <c r="DO136">
        <v>0</v>
      </c>
      <c r="DP136">
        <v>1</v>
      </c>
      <c r="DQ136">
        <v>1</v>
      </c>
      <c r="DU136">
        <v>1010</v>
      </c>
      <c r="DV136" t="s">
        <v>230</v>
      </c>
      <c r="DW136" t="s">
        <v>230</v>
      </c>
      <c r="DX136">
        <v>1</v>
      </c>
      <c r="DZ136" t="s">
        <v>3</v>
      </c>
      <c r="EA136" t="s">
        <v>3</v>
      </c>
      <c r="EB136" t="s">
        <v>3</v>
      </c>
      <c r="EC136" t="s">
        <v>3</v>
      </c>
      <c r="EE136">
        <v>54009362</v>
      </c>
      <c r="EF136">
        <v>201</v>
      </c>
      <c r="EG136" t="s">
        <v>224</v>
      </c>
      <c r="EH136">
        <v>0</v>
      </c>
      <c r="EI136" t="s">
        <v>3</v>
      </c>
      <c r="EJ136">
        <v>2</v>
      </c>
      <c r="EK136">
        <v>1618</v>
      </c>
      <c r="EL136" t="s">
        <v>225</v>
      </c>
      <c r="EM136" t="s">
        <v>226</v>
      </c>
      <c r="EO136" t="s">
        <v>3</v>
      </c>
      <c r="EQ136">
        <v>0</v>
      </c>
      <c r="ER136">
        <v>62.7</v>
      </c>
      <c r="ES136">
        <v>62.7</v>
      </c>
      <c r="ET136">
        <v>0</v>
      </c>
      <c r="EU136">
        <v>0</v>
      </c>
      <c r="EV136">
        <v>0</v>
      </c>
      <c r="EW136">
        <v>0</v>
      </c>
      <c r="EX136">
        <v>0</v>
      </c>
      <c r="EY136">
        <v>0</v>
      </c>
      <c r="FQ136">
        <v>0</v>
      </c>
      <c r="FR136">
        <f t="shared" si="150"/>
        <v>0</v>
      </c>
      <c r="FS136">
        <v>0</v>
      </c>
      <c r="FX136">
        <v>0</v>
      </c>
      <c r="FY136">
        <v>0</v>
      </c>
      <c r="GA136" t="s">
        <v>3</v>
      </c>
      <c r="GD136">
        <v>0</v>
      </c>
      <c r="GF136">
        <v>414309660</v>
      </c>
      <c r="GG136">
        <v>2</v>
      </c>
      <c r="GH136">
        <v>1</v>
      </c>
      <c r="GI136">
        <v>2</v>
      </c>
      <c r="GJ136">
        <v>0</v>
      </c>
      <c r="GK136">
        <f>ROUND(R136*(R12)/100,2)</f>
        <v>0</v>
      </c>
      <c r="GL136">
        <f t="shared" si="151"/>
        <v>0</v>
      </c>
      <c r="GM136">
        <f t="shared" si="152"/>
        <v>3109.92</v>
      </c>
      <c r="GN136">
        <f t="shared" si="153"/>
        <v>0</v>
      </c>
      <c r="GO136">
        <f t="shared" si="154"/>
        <v>3109.92</v>
      </c>
      <c r="GP136">
        <f t="shared" si="155"/>
        <v>0</v>
      </c>
      <c r="GR136">
        <v>0</v>
      </c>
      <c r="GS136">
        <v>0</v>
      </c>
      <c r="GT136">
        <v>0</v>
      </c>
      <c r="GU136" t="s">
        <v>3</v>
      </c>
      <c r="GV136">
        <f t="shared" si="156"/>
        <v>0</v>
      </c>
      <c r="GW136">
        <v>1</v>
      </c>
      <c r="GX136">
        <f t="shared" si="157"/>
        <v>0</v>
      </c>
      <c r="HA136">
        <v>0</v>
      </c>
      <c r="HB136">
        <v>0</v>
      </c>
      <c r="HC136">
        <f t="shared" si="158"/>
        <v>0</v>
      </c>
      <c r="HE136" t="s">
        <v>3</v>
      </c>
      <c r="HF136" t="s">
        <v>3</v>
      </c>
      <c r="HM136" t="s">
        <v>3</v>
      </c>
      <c r="HN136" t="s">
        <v>3</v>
      </c>
      <c r="HO136" t="s">
        <v>3</v>
      </c>
      <c r="HP136" t="s">
        <v>3</v>
      </c>
      <c r="HQ136" t="s">
        <v>3</v>
      </c>
      <c r="IK136">
        <v>0</v>
      </c>
    </row>
    <row r="137" spans="1:245" x14ac:dyDescent="0.2">
      <c r="A137">
        <v>17</v>
      </c>
      <c r="B137">
        <v>0</v>
      </c>
      <c r="E137" t="s">
        <v>252</v>
      </c>
      <c r="F137" t="s">
        <v>253</v>
      </c>
      <c r="G137" t="s">
        <v>254</v>
      </c>
      <c r="H137" t="s">
        <v>230</v>
      </c>
      <c r="I137">
        <v>15</v>
      </c>
      <c r="J137">
        <v>0</v>
      </c>
      <c r="K137">
        <v>15</v>
      </c>
      <c r="O137">
        <f t="shared" si="119"/>
        <v>3332.85</v>
      </c>
      <c r="P137">
        <f t="shared" si="120"/>
        <v>3332.85</v>
      </c>
      <c r="Q137">
        <f t="shared" si="121"/>
        <v>0</v>
      </c>
      <c r="R137">
        <f t="shared" si="122"/>
        <v>0</v>
      </c>
      <c r="S137">
        <f t="shared" si="123"/>
        <v>0</v>
      </c>
      <c r="T137">
        <f t="shared" si="124"/>
        <v>0</v>
      </c>
      <c r="U137">
        <f t="shared" si="125"/>
        <v>0</v>
      </c>
      <c r="V137">
        <f t="shared" si="126"/>
        <v>0</v>
      </c>
      <c r="W137">
        <f t="shared" si="127"/>
        <v>0</v>
      </c>
      <c r="X137">
        <f t="shared" si="128"/>
        <v>0</v>
      </c>
      <c r="Y137">
        <f t="shared" si="129"/>
        <v>0</v>
      </c>
      <c r="AA137">
        <v>54346617</v>
      </c>
      <c r="AB137">
        <f t="shared" si="130"/>
        <v>83.53</v>
      </c>
      <c r="AC137">
        <f t="shared" si="131"/>
        <v>83.53</v>
      </c>
      <c r="AD137">
        <f t="shared" si="132"/>
        <v>0</v>
      </c>
      <c r="AE137">
        <f t="shared" si="133"/>
        <v>0</v>
      </c>
      <c r="AF137">
        <f t="shared" si="134"/>
        <v>0</v>
      </c>
      <c r="AG137">
        <f t="shared" si="135"/>
        <v>0</v>
      </c>
      <c r="AH137">
        <f t="shared" si="136"/>
        <v>0</v>
      </c>
      <c r="AI137">
        <f t="shared" si="137"/>
        <v>0</v>
      </c>
      <c r="AJ137">
        <f t="shared" si="138"/>
        <v>0</v>
      </c>
      <c r="AK137">
        <v>83.53</v>
      </c>
      <c r="AL137">
        <v>83.53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1</v>
      </c>
      <c r="AW137">
        <v>1</v>
      </c>
      <c r="AZ137">
        <v>1</v>
      </c>
      <c r="BA137">
        <v>1</v>
      </c>
      <c r="BB137">
        <v>1</v>
      </c>
      <c r="BC137">
        <v>2.66</v>
      </c>
      <c r="BD137" t="s">
        <v>3</v>
      </c>
      <c r="BE137" t="s">
        <v>3</v>
      </c>
      <c r="BF137" t="s">
        <v>3</v>
      </c>
      <c r="BG137" t="s">
        <v>3</v>
      </c>
      <c r="BH137">
        <v>3</v>
      </c>
      <c r="BI137">
        <v>2</v>
      </c>
      <c r="BJ137" t="s">
        <v>255</v>
      </c>
      <c r="BM137">
        <v>1618</v>
      </c>
      <c r="BN137">
        <v>0</v>
      </c>
      <c r="BO137" t="s">
        <v>253</v>
      </c>
      <c r="BP137">
        <v>1</v>
      </c>
      <c r="BQ137">
        <v>201</v>
      </c>
      <c r="BR137">
        <v>0</v>
      </c>
      <c r="BS137">
        <v>1</v>
      </c>
      <c r="BT137">
        <v>1</v>
      </c>
      <c r="BU137">
        <v>1</v>
      </c>
      <c r="BV137">
        <v>1</v>
      </c>
      <c r="BW137">
        <v>1</v>
      </c>
      <c r="BX137">
        <v>1</v>
      </c>
      <c r="BY137" t="s">
        <v>3</v>
      </c>
      <c r="BZ137">
        <v>0</v>
      </c>
      <c r="CA137">
        <v>0</v>
      </c>
      <c r="CB137" t="s">
        <v>3</v>
      </c>
      <c r="CE137">
        <v>30</v>
      </c>
      <c r="CF137">
        <v>0</v>
      </c>
      <c r="CG137">
        <v>0</v>
      </c>
      <c r="CM137">
        <v>0</v>
      </c>
      <c r="CN137" t="s">
        <v>3</v>
      </c>
      <c r="CO137">
        <v>0</v>
      </c>
      <c r="CP137">
        <f t="shared" si="139"/>
        <v>3332.85</v>
      </c>
      <c r="CQ137">
        <f t="shared" si="140"/>
        <v>222.19</v>
      </c>
      <c r="CR137">
        <f t="shared" si="141"/>
        <v>0</v>
      </c>
      <c r="CS137">
        <f t="shared" si="142"/>
        <v>0</v>
      </c>
      <c r="CT137">
        <f t="shared" si="143"/>
        <v>0</v>
      </c>
      <c r="CU137">
        <f t="shared" si="144"/>
        <v>0</v>
      </c>
      <c r="CV137">
        <f t="shared" si="145"/>
        <v>0</v>
      </c>
      <c r="CW137">
        <f t="shared" si="146"/>
        <v>0</v>
      </c>
      <c r="CX137">
        <f t="shared" si="147"/>
        <v>0</v>
      </c>
      <c r="CY137">
        <f t="shared" si="148"/>
        <v>0</v>
      </c>
      <c r="CZ137">
        <f t="shared" si="149"/>
        <v>0</v>
      </c>
      <c r="DC137" t="s">
        <v>3</v>
      </c>
      <c r="DD137" t="s">
        <v>3</v>
      </c>
      <c r="DE137" t="s">
        <v>3</v>
      </c>
      <c r="DF137" t="s">
        <v>3</v>
      </c>
      <c r="DG137" t="s">
        <v>3</v>
      </c>
      <c r="DH137" t="s">
        <v>3</v>
      </c>
      <c r="DI137" t="s">
        <v>3</v>
      </c>
      <c r="DJ137" t="s">
        <v>3</v>
      </c>
      <c r="DK137" t="s">
        <v>3</v>
      </c>
      <c r="DL137" t="s">
        <v>3</v>
      </c>
      <c r="DM137" t="s">
        <v>3</v>
      </c>
      <c r="DN137">
        <v>0</v>
      </c>
      <c r="DO137">
        <v>0</v>
      </c>
      <c r="DP137">
        <v>1</v>
      </c>
      <c r="DQ137">
        <v>1</v>
      </c>
      <c r="DU137">
        <v>1010</v>
      </c>
      <c r="DV137" t="s">
        <v>230</v>
      </c>
      <c r="DW137" t="s">
        <v>230</v>
      </c>
      <c r="DX137">
        <v>1</v>
      </c>
      <c r="DZ137" t="s">
        <v>3</v>
      </c>
      <c r="EA137" t="s">
        <v>3</v>
      </c>
      <c r="EB137" t="s">
        <v>3</v>
      </c>
      <c r="EC137" t="s">
        <v>3</v>
      </c>
      <c r="EE137">
        <v>54009362</v>
      </c>
      <c r="EF137">
        <v>201</v>
      </c>
      <c r="EG137" t="s">
        <v>224</v>
      </c>
      <c r="EH137">
        <v>0</v>
      </c>
      <c r="EI137" t="s">
        <v>3</v>
      </c>
      <c r="EJ137">
        <v>2</v>
      </c>
      <c r="EK137">
        <v>1618</v>
      </c>
      <c r="EL137" t="s">
        <v>225</v>
      </c>
      <c r="EM137" t="s">
        <v>226</v>
      </c>
      <c r="EO137" t="s">
        <v>3</v>
      </c>
      <c r="EQ137">
        <v>0</v>
      </c>
      <c r="ER137">
        <v>83.53</v>
      </c>
      <c r="ES137">
        <v>83.53</v>
      </c>
      <c r="ET137">
        <v>0</v>
      </c>
      <c r="EU137">
        <v>0</v>
      </c>
      <c r="EV137">
        <v>0</v>
      </c>
      <c r="EW137">
        <v>0</v>
      </c>
      <c r="EX137">
        <v>0</v>
      </c>
      <c r="EY137">
        <v>0</v>
      </c>
      <c r="FQ137">
        <v>0</v>
      </c>
      <c r="FR137">
        <f t="shared" si="150"/>
        <v>0</v>
      </c>
      <c r="FS137">
        <v>0</v>
      </c>
      <c r="FX137">
        <v>0</v>
      </c>
      <c r="FY137">
        <v>0</v>
      </c>
      <c r="GA137" t="s">
        <v>3</v>
      </c>
      <c r="GD137">
        <v>0</v>
      </c>
      <c r="GF137">
        <v>-1637875590</v>
      </c>
      <c r="GG137">
        <v>2</v>
      </c>
      <c r="GH137">
        <v>1</v>
      </c>
      <c r="GI137">
        <v>2</v>
      </c>
      <c r="GJ137">
        <v>0</v>
      </c>
      <c r="GK137">
        <f>ROUND(R137*(R12)/100,2)</f>
        <v>0</v>
      </c>
      <c r="GL137">
        <f t="shared" si="151"/>
        <v>0</v>
      </c>
      <c r="GM137">
        <f t="shared" si="152"/>
        <v>3332.85</v>
      </c>
      <c r="GN137">
        <f t="shared" si="153"/>
        <v>0</v>
      </c>
      <c r="GO137">
        <f t="shared" si="154"/>
        <v>3332.85</v>
      </c>
      <c r="GP137">
        <f t="shared" si="155"/>
        <v>0</v>
      </c>
      <c r="GR137">
        <v>0</v>
      </c>
      <c r="GS137">
        <v>0</v>
      </c>
      <c r="GT137">
        <v>0</v>
      </c>
      <c r="GU137" t="s">
        <v>3</v>
      </c>
      <c r="GV137">
        <f t="shared" si="156"/>
        <v>0</v>
      </c>
      <c r="GW137">
        <v>1</v>
      </c>
      <c r="GX137">
        <f t="shared" si="157"/>
        <v>0</v>
      </c>
      <c r="HA137">
        <v>0</v>
      </c>
      <c r="HB137">
        <v>0</v>
      </c>
      <c r="HC137">
        <f t="shared" si="158"/>
        <v>0</v>
      </c>
      <c r="HE137" t="s">
        <v>3</v>
      </c>
      <c r="HF137" t="s">
        <v>3</v>
      </c>
      <c r="HM137" t="s">
        <v>3</v>
      </c>
      <c r="HN137" t="s">
        <v>3</v>
      </c>
      <c r="HO137" t="s">
        <v>3</v>
      </c>
      <c r="HP137" t="s">
        <v>3</v>
      </c>
      <c r="HQ137" t="s">
        <v>3</v>
      </c>
      <c r="IK137">
        <v>0</v>
      </c>
    </row>
    <row r="138" spans="1:245" x14ac:dyDescent="0.2">
      <c r="A138">
        <v>17</v>
      </c>
      <c r="B138">
        <v>0</v>
      </c>
      <c r="E138" t="s">
        <v>256</v>
      </c>
      <c r="F138" t="s">
        <v>257</v>
      </c>
      <c r="G138" t="s">
        <v>258</v>
      </c>
      <c r="H138" t="s">
        <v>230</v>
      </c>
      <c r="I138">
        <v>12</v>
      </c>
      <c r="J138">
        <v>0</v>
      </c>
      <c r="K138">
        <v>12</v>
      </c>
      <c r="O138">
        <f t="shared" si="119"/>
        <v>2355.94</v>
      </c>
      <c r="P138">
        <f t="shared" si="120"/>
        <v>2355.94</v>
      </c>
      <c r="Q138">
        <f t="shared" si="121"/>
        <v>0</v>
      </c>
      <c r="R138">
        <f t="shared" si="122"/>
        <v>0</v>
      </c>
      <c r="S138">
        <f t="shared" si="123"/>
        <v>0</v>
      </c>
      <c r="T138">
        <f t="shared" si="124"/>
        <v>0</v>
      </c>
      <c r="U138">
        <f t="shared" si="125"/>
        <v>0</v>
      </c>
      <c r="V138">
        <f t="shared" si="126"/>
        <v>0</v>
      </c>
      <c r="W138">
        <f t="shared" si="127"/>
        <v>0</v>
      </c>
      <c r="X138">
        <f t="shared" si="128"/>
        <v>0</v>
      </c>
      <c r="Y138">
        <f t="shared" si="129"/>
        <v>0</v>
      </c>
      <c r="AA138">
        <v>54346617</v>
      </c>
      <c r="AB138">
        <f t="shared" si="130"/>
        <v>236.54</v>
      </c>
      <c r="AC138">
        <f t="shared" si="131"/>
        <v>236.54</v>
      </c>
      <c r="AD138">
        <f t="shared" si="132"/>
        <v>0</v>
      </c>
      <c r="AE138">
        <f t="shared" si="133"/>
        <v>0</v>
      </c>
      <c r="AF138">
        <f t="shared" si="134"/>
        <v>0</v>
      </c>
      <c r="AG138">
        <f t="shared" si="135"/>
        <v>0</v>
      </c>
      <c r="AH138">
        <f t="shared" si="136"/>
        <v>0</v>
      </c>
      <c r="AI138">
        <f t="shared" si="137"/>
        <v>0</v>
      </c>
      <c r="AJ138">
        <f t="shared" si="138"/>
        <v>0</v>
      </c>
      <c r="AK138">
        <v>236.54</v>
      </c>
      <c r="AL138">
        <v>236.54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1</v>
      </c>
      <c r="AW138">
        <v>1</v>
      </c>
      <c r="AZ138">
        <v>1</v>
      </c>
      <c r="BA138">
        <v>1</v>
      </c>
      <c r="BB138">
        <v>1</v>
      </c>
      <c r="BC138">
        <v>0.83</v>
      </c>
      <c r="BD138" t="s">
        <v>3</v>
      </c>
      <c r="BE138" t="s">
        <v>3</v>
      </c>
      <c r="BF138" t="s">
        <v>3</v>
      </c>
      <c r="BG138" t="s">
        <v>3</v>
      </c>
      <c r="BH138">
        <v>3</v>
      </c>
      <c r="BI138">
        <v>2</v>
      </c>
      <c r="BJ138" t="s">
        <v>259</v>
      </c>
      <c r="BM138">
        <v>1618</v>
      </c>
      <c r="BN138">
        <v>0</v>
      </c>
      <c r="BO138" t="s">
        <v>257</v>
      </c>
      <c r="BP138">
        <v>1</v>
      </c>
      <c r="BQ138">
        <v>201</v>
      </c>
      <c r="BR138">
        <v>0</v>
      </c>
      <c r="BS138">
        <v>1</v>
      </c>
      <c r="BT138">
        <v>1</v>
      </c>
      <c r="BU138">
        <v>1</v>
      </c>
      <c r="BV138">
        <v>1</v>
      </c>
      <c r="BW138">
        <v>1</v>
      </c>
      <c r="BX138">
        <v>1</v>
      </c>
      <c r="BY138" t="s">
        <v>3</v>
      </c>
      <c r="BZ138">
        <v>0</v>
      </c>
      <c r="CA138">
        <v>0</v>
      </c>
      <c r="CB138" t="s">
        <v>3</v>
      </c>
      <c r="CE138">
        <v>30</v>
      </c>
      <c r="CF138">
        <v>0</v>
      </c>
      <c r="CG138">
        <v>0</v>
      </c>
      <c r="CM138">
        <v>0</v>
      </c>
      <c r="CN138" t="s">
        <v>3</v>
      </c>
      <c r="CO138">
        <v>0</v>
      </c>
      <c r="CP138">
        <f t="shared" si="139"/>
        <v>2355.94</v>
      </c>
      <c r="CQ138">
        <f t="shared" si="140"/>
        <v>196.33</v>
      </c>
      <c r="CR138">
        <f t="shared" si="141"/>
        <v>0</v>
      </c>
      <c r="CS138">
        <f t="shared" si="142"/>
        <v>0</v>
      </c>
      <c r="CT138">
        <f t="shared" si="143"/>
        <v>0</v>
      </c>
      <c r="CU138">
        <f t="shared" si="144"/>
        <v>0</v>
      </c>
      <c r="CV138">
        <f t="shared" si="145"/>
        <v>0</v>
      </c>
      <c r="CW138">
        <f t="shared" si="146"/>
        <v>0</v>
      </c>
      <c r="CX138">
        <f t="shared" si="147"/>
        <v>0</v>
      </c>
      <c r="CY138">
        <f t="shared" si="148"/>
        <v>0</v>
      </c>
      <c r="CZ138">
        <f t="shared" si="149"/>
        <v>0</v>
      </c>
      <c r="DC138" t="s">
        <v>3</v>
      </c>
      <c r="DD138" t="s">
        <v>3</v>
      </c>
      <c r="DE138" t="s">
        <v>3</v>
      </c>
      <c r="DF138" t="s">
        <v>3</v>
      </c>
      <c r="DG138" t="s">
        <v>3</v>
      </c>
      <c r="DH138" t="s">
        <v>3</v>
      </c>
      <c r="DI138" t="s">
        <v>3</v>
      </c>
      <c r="DJ138" t="s">
        <v>3</v>
      </c>
      <c r="DK138" t="s">
        <v>3</v>
      </c>
      <c r="DL138" t="s">
        <v>3</v>
      </c>
      <c r="DM138" t="s">
        <v>3</v>
      </c>
      <c r="DN138">
        <v>0</v>
      </c>
      <c r="DO138">
        <v>0</v>
      </c>
      <c r="DP138">
        <v>1</v>
      </c>
      <c r="DQ138">
        <v>1</v>
      </c>
      <c r="DU138">
        <v>1010</v>
      </c>
      <c r="DV138" t="s">
        <v>230</v>
      </c>
      <c r="DW138" t="s">
        <v>230</v>
      </c>
      <c r="DX138">
        <v>1</v>
      </c>
      <c r="DZ138" t="s">
        <v>3</v>
      </c>
      <c r="EA138" t="s">
        <v>3</v>
      </c>
      <c r="EB138" t="s">
        <v>3</v>
      </c>
      <c r="EC138" t="s">
        <v>3</v>
      </c>
      <c r="EE138">
        <v>54009362</v>
      </c>
      <c r="EF138">
        <v>201</v>
      </c>
      <c r="EG138" t="s">
        <v>224</v>
      </c>
      <c r="EH138">
        <v>0</v>
      </c>
      <c r="EI138" t="s">
        <v>3</v>
      </c>
      <c r="EJ138">
        <v>2</v>
      </c>
      <c r="EK138">
        <v>1618</v>
      </c>
      <c r="EL138" t="s">
        <v>225</v>
      </c>
      <c r="EM138" t="s">
        <v>226</v>
      </c>
      <c r="EO138" t="s">
        <v>3</v>
      </c>
      <c r="EQ138">
        <v>0</v>
      </c>
      <c r="ER138">
        <v>236.54</v>
      </c>
      <c r="ES138">
        <v>236.54</v>
      </c>
      <c r="ET138">
        <v>0</v>
      </c>
      <c r="EU138">
        <v>0</v>
      </c>
      <c r="EV138">
        <v>0</v>
      </c>
      <c r="EW138">
        <v>0</v>
      </c>
      <c r="EX138">
        <v>0</v>
      </c>
      <c r="EY138">
        <v>0</v>
      </c>
      <c r="FQ138">
        <v>0</v>
      </c>
      <c r="FR138">
        <f t="shared" si="150"/>
        <v>0</v>
      </c>
      <c r="FS138">
        <v>0</v>
      </c>
      <c r="FX138">
        <v>0</v>
      </c>
      <c r="FY138">
        <v>0</v>
      </c>
      <c r="GA138" t="s">
        <v>3</v>
      </c>
      <c r="GD138">
        <v>0</v>
      </c>
      <c r="GF138">
        <v>-876759970</v>
      </c>
      <c r="GG138">
        <v>2</v>
      </c>
      <c r="GH138">
        <v>1</v>
      </c>
      <c r="GI138">
        <v>2</v>
      </c>
      <c r="GJ138">
        <v>0</v>
      </c>
      <c r="GK138">
        <f>ROUND(R138*(R12)/100,2)</f>
        <v>0</v>
      </c>
      <c r="GL138">
        <f t="shared" si="151"/>
        <v>0</v>
      </c>
      <c r="GM138">
        <f t="shared" si="152"/>
        <v>2355.94</v>
      </c>
      <c r="GN138">
        <f t="shared" si="153"/>
        <v>0</v>
      </c>
      <c r="GO138">
        <f t="shared" si="154"/>
        <v>2355.94</v>
      </c>
      <c r="GP138">
        <f t="shared" si="155"/>
        <v>0</v>
      </c>
      <c r="GR138">
        <v>0</v>
      </c>
      <c r="GS138">
        <v>0</v>
      </c>
      <c r="GT138">
        <v>0</v>
      </c>
      <c r="GU138" t="s">
        <v>3</v>
      </c>
      <c r="GV138">
        <f t="shared" si="156"/>
        <v>0</v>
      </c>
      <c r="GW138">
        <v>1</v>
      </c>
      <c r="GX138">
        <f t="shared" si="157"/>
        <v>0</v>
      </c>
      <c r="HA138">
        <v>0</v>
      </c>
      <c r="HB138">
        <v>0</v>
      </c>
      <c r="HC138">
        <f t="shared" si="158"/>
        <v>0</v>
      </c>
      <c r="HE138" t="s">
        <v>3</v>
      </c>
      <c r="HF138" t="s">
        <v>3</v>
      </c>
      <c r="HM138" t="s">
        <v>3</v>
      </c>
      <c r="HN138" t="s">
        <v>3</v>
      </c>
      <c r="HO138" t="s">
        <v>3</v>
      </c>
      <c r="HP138" t="s">
        <v>3</v>
      </c>
      <c r="HQ138" t="s">
        <v>3</v>
      </c>
      <c r="IK138">
        <v>0</v>
      </c>
    </row>
    <row r="139" spans="1:245" x14ac:dyDescent="0.2">
      <c r="A139">
        <v>17</v>
      </c>
      <c r="B139">
        <v>0</v>
      </c>
      <c r="E139" t="s">
        <v>260</v>
      </c>
      <c r="F139" t="s">
        <v>261</v>
      </c>
      <c r="G139" t="s">
        <v>262</v>
      </c>
      <c r="H139" t="s">
        <v>230</v>
      </c>
      <c r="I139">
        <v>3</v>
      </c>
      <c r="J139">
        <v>0</v>
      </c>
      <c r="K139">
        <v>3</v>
      </c>
      <c r="O139">
        <f t="shared" si="119"/>
        <v>4274.84</v>
      </c>
      <c r="P139">
        <f t="shared" si="120"/>
        <v>4274.84</v>
      </c>
      <c r="Q139">
        <f t="shared" si="121"/>
        <v>0</v>
      </c>
      <c r="R139">
        <f t="shared" si="122"/>
        <v>0</v>
      </c>
      <c r="S139">
        <f t="shared" si="123"/>
        <v>0</v>
      </c>
      <c r="T139">
        <f t="shared" si="124"/>
        <v>0</v>
      </c>
      <c r="U139">
        <f t="shared" si="125"/>
        <v>0</v>
      </c>
      <c r="V139">
        <f t="shared" si="126"/>
        <v>0</v>
      </c>
      <c r="W139">
        <f t="shared" si="127"/>
        <v>0</v>
      </c>
      <c r="X139">
        <f t="shared" si="128"/>
        <v>0</v>
      </c>
      <c r="Y139">
        <f t="shared" si="129"/>
        <v>0</v>
      </c>
      <c r="AA139">
        <v>54346617</v>
      </c>
      <c r="AB139">
        <f t="shared" si="130"/>
        <v>264.86</v>
      </c>
      <c r="AC139">
        <f t="shared" si="131"/>
        <v>264.86</v>
      </c>
      <c r="AD139">
        <f t="shared" si="132"/>
        <v>0</v>
      </c>
      <c r="AE139">
        <f t="shared" si="133"/>
        <v>0</v>
      </c>
      <c r="AF139">
        <f t="shared" si="134"/>
        <v>0</v>
      </c>
      <c r="AG139">
        <f t="shared" si="135"/>
        <v>0</v>
      </c>
      <c r="AH139">
        <f t="shared" si="136"/>
        <v>0</v>
      </c>
      <c r="AI139">
        <f t="shared" si="137"/>
        <v>0</v>
      </c>
      <c r="AJ139">
        <f t="shared" si="138"/>
        <v>0</v>
      </c>
      <c r="AK139">
        <v>264.86</v>
      </c>
      <c r="AL139">
        <v>264.86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1</v>
      </c>
      <c r="AW139">
        <v>1</v>
      </c>
      <c r="AZ139">
        <v>1</v>
      </c>
      <c r="BA139">
        <v>1</v>
      </c>
      <c r="BB139">
        <v>1</v>
      </c>
      <c r="BC139">
        <v>5.38</v>
      </c>
      <c r="BD139" t="s">
        <v>3</v>
      </c>
      <c r="BE139" t="s">
        <v>3</v>
      </c>
      <c r="BF139" t="s">
        <v>3</v>
      </c>
      <c r="BG139" t="s">
        <v>3</v>
      </c>
      <c r="BH139">
        <v>3</v>
      </c>
      <c r="BI139">
        <v>2</v>
      </c>
      <c r="BJ139" t="s">
        <v>263</v>
      </c>
      <c r="BM139">
        <v>1618</v>
      </c>
      <c r="BN139">
        <v>0</v>
      </c>
      <c r="BO139" t="s">
        <v>261</v>
      </c>
      <c r="BP139">
        <v>1</v>
      </c>
      <c r="BQ139">
        <v>201</v>
      </c>
      <c r="BR139">
        <v>0</v>
      </c>
      <c r="BS139">
        <v>1</v>
      </c>
      <c r="BT139">
        <v>1</v>
      </c>
      <c r="BU139">
        <v>1</v>
      </c>
      <c r="BV139">
        <v>1</v>
      </c>
      <c r="BW139">
        <v>1</v>
      </c>
      <c r="BX139">
        <v>1</v>
      </c>
      <c r="BY139" t="s">
        <v>3</v>
      </c>
      <c r="BZ139">
        <v>0</v>
      </c>
      <c r="CA139">
        <v>0</v>
      </c>
      <c r="CB139" t="s">
        <v>3</v>
      </c>
      <c r="CE139">
        <v>30</v>
      </c>
      <c r="CF139">
        <v>0</v>
      </c>
      <c r="CG139">
        <v>0</v>
      </c>
      <c r="CM139">
        <v>0</v>
      </c>
      <c r="CN139" t="s">
        <v>3</v>
      </c>
      <c r="CO139">
        <v>0</v>
      </c>
      <c r="CP139">
        <f t="shared" si="139"/>
        <v>4274.84</v>
      </c>
      <c r="CQ139">
        <f t="shared" si="140"/>
        <v>1424.95</v>
      </c>
      <c r="CR139">
        <f t="shared" si="141"/>
        <v>0</v>
      </c>
      <c r="CS139">
        <f t="shared" si="142"/>
        <v>0</v>
      </c>
      <c r="CT139">
        <f t="shared" si="143"/>
        <v>0</v>
      </c>
      <c r="CU139">
        <f t="shared" si="144"/>
        <v>0</v>
      </c>
      <c r="CV139">
        <f t="shared" si="145"/>
        <v>0</v>
      </c>
      <c r="CW139">
        <f t="shared" si="146"/>
        <v>0</v>
      </c>
      <c r="CX139">
        <f t="shared" si="147"/>
        <v>0</v>
      </c>
      <c r="CY139">
        <f t="shared" si="148"/>
        <v>0</v>
      </c>
      <c r="CZ139">
        <f t="shared" si="149"/>
        <v>0</v>
      </c>
      <c r="DC139" t="s">
        <v>3</v>
      </c>
      <c r="DD139" t="s">
        <v>3</v>
      </c>
      <c r="DE139" t="s">
        <v>3</v>
      </c>
      <c r="DF139" t="s">
        <v>3</v>
      </c>
      <c r="DG139" t="s">
        <v>3</v>
      </c>
      <c r="DH139" t="s">
        <v>3</v>
      </c>
      <c r="DI139" t="s">
        <v>3</v>
      </c>
      <c r="DJ139" t="s">
        <v>3</v>
      </c>
      <c r="DK139" t="s">
        <v>3</v>
      </c>
      <c r="DL139" t="s">
        <v>3</v>
      </c>
      <c r="DM139" t="s">
        <v>3</v>
      </c>
      <c r="DN139">
        <v>0</v>
      </c>
      <c r="DO139">
        <v>0</v>
      </c>
      <c r="DP139">
        <v>1</v>
      </c>
      <c r="DQ139">
        <v>1</v>
      </c>
      <c r="DU139">
        <v>1010</v>
      </c>
      <c r="DV139" t="s">
        <v>230</v>
      </c>
      <c r="DW139" t="s">
        <v>230</v>
      </c>
      <c r="DX139">
        <v>1</v>
      </c>
      <c r="DZ139" t="s">
        <v>3</v>
      </c>
      <c r="EA139" t="s">
        <v>3</v>
      </c>
      <c r="EB139" t="s">
        <v>3</v>
      </c>
      <c r="EC139" t="s">
        <v>3</v>
      </c>
      <c r="EE139">
        <v>54009362</v>
      </c>
      <c r="EF139">
        <v>201</v>
      </c>
      <c r="EG139" t="s">
        <v>224</v>
      </c>
      <c r="EH139">
        <v>0</v>
      </c>
      <c r="EI139" t="s">
        <v>3</v>
      </c>
      <c r="EJ139">
        <v>2</v>
      </c>
      <c r="EK139">
        <v>1618</v>
      </c>
      <c r="EL139" t="s">
        <v>225</v>
      </c>
      <c r="EM139" t="s">
        <v>226</v>
      </c>
      <c r="EO139" t="s">
        <v>3</v>
      </c>
      <c r="EQ139">
        <v>0</v>
      </c>
      <c r="ER139">
        <v>264.86</v>
      </c>
      <c r="ES139">
        <v>264.86</v>
      </c>
      <c r="ET139">
        <v>0</v>
      </c>
      <c r="EU139">
        <v>0</v>
      </c>
      <c r="EV139">
        <v>0</v>
      </c>
      <c r="EW139">
        <v>0</v>
      </c>
      <c r="EX139">
        <v>0</v>
      </c>
      <c r="EY139">
        <v>0</v>
      </c>
      <c r="FQ139">
        <v>0</v>
      </c>
      <c r="FR139">
        <f t="shared" si="150"/>
        <v>0</v>
      </c>
      <c r="FS139">
        <v>0</v>
      </c>
      <c r="FX139">
        <v>0</v>
      </c>
      <c r="FY139">
        <v>0</v>
      </c>
      <c r="GA139" t="s">
        <v>3</v>
      </c>
      <c r="GD139">
        <v>0</v>
      </c>
      <c r="GF139">
        <v>2064576171</v>
      </c>
      <c r="GG139">
        <v>2</v>
      </c>
      <c r="GH139">
        <v>1</v>
      </c>
      <c r="GI139">
        <v>2</v>
      </c>
      <c r="GJ139">
        <v>0</v>
      </c>
      <c r="GK139">
        <f>ROUND(R139*(R12)/100,2)</f>
        <v>0</v>
      </c>
      <c r="GL139">
        <f t="shared" si="151"/>
        <v>0</v>
      </c>
      <c r="GM139">
        <f t="shared" si="152"/>
        <v>4274.84</v>
      </c>
      <c r="GN139">
        <f t="shared" si="153"/>
        <v>0</v>
      </c>
      <c r="GO139">
        <f t="shared" si="154"/>
        <v>4274.84</v>
      </c>
      <c r="GP139">
        <f t="shared" si="155"/>
        <v>0</v>
      </c>
      <c r="GR139">
        <v>0</v>
      </c>
      <c r="GS139">
        <v>0</v>
      </c>
      <c r="GT139">
        <v>0</v>
      </c>
      <c r="GU139" t="s">
        <v>3</v>
      </c>
      <c r="GV139">
        <f t="shared" si="156"/>
        <v>0</v>
      </c>
      <c r="GW139">
        <v>1</v>
      </c>
      <c r="GX139">
        <f t="shared" si="157"/>
        <v>0</v>
      </c>
      <c r="HA139">
        <v>0</v>
      </c>
      <c r="HB139">
        <v>0</v>
      </c>
      <c r="HC139">
        <f t="shared" si="158"/>
        <v>0</v>
      </c>
      <c r="HE139" t="s">
        <v>3</v>
      </c>
      <c r="HF139" t="s">
        <v>3</v>
      </c>
      <c r="HM139" t="s">
        <v>3</v>
      </c>
      <c r="HN139" t="s">
        <v>3</v>
      </c>
      <c r="HO139" t="s">
        <v>3</v>
      </c>
      <c r="HP139" t="s">
        <v>3</v>
      </c>
      <c r="HQ139" t="s">
        <v>3</v>
      </c>
      <c r="IK139">
        <v>0</v>
      </c>
    </row>
    <row r="140" spans="1:245" x14ac:dyDescent="0.2">
      <c r="A140">
        <v>17</v>
      </c>
      <c r="B140">
        <v>0</v>
      </c>
      <c r="E140" t="s">
        <v>264</v>
      </c>
      <c r="F140" t="s">
        <v>265</v>
      </c>
      <c r="G140" t="s">
        <v>266</v>
      </c>
      <c r="H140" t="s">
        <v>230</v>
      </c>
      <c r="I140">
        <v>21</v>
      </c>
      <c r="J140">
        <v>0</v>
      </c>
      <c r="K140">
        <v>21</v>
      </c>
      <c r="O140">
        <f t="shared" si="119"/>
        <v>1663.92</v>
      </c>
      <c r="P140">
        <f t="shared" si="120"/>
        <v>1663.92</v>
      </c>
      <c r="Q140">
        <f t="shared" si="121"/>
        <v>0</v>
      </c>
      <c r="R140">
        <f t="shared" si="122"/>
        <v>0</v>
      </c>
      <c r="S140">
        <f t="shared" si="123"/>
        <v>0</v>
      </c>
      <c r="T140">
        <f t="shared" si="124"/>
        <v>0</v>
      </c>
      <c r="U140">
        <f t="shared" si="125"/>
        <v>0</v>
      </c>
      <c r="V140">
        <f t="shared" si="126"/>
        <v>0</v>
      </c>
      <c r="W140">
        <f t="shared" si="127"/>
        <v>0</v>
      </c>
      <c r="X140">
        <f t="shared" si="128"/>
        <v>0</v>
      </c>
      <c r="Y140">
        <f t="shared" si="129"/>
        <v>0</v>
      </c>
      <c r="AA140">
        <v>54346617</v>
      </c>
      <c r="AB140">
        <f t="shared" si="130"/>
        <v>18.09</v>
      </c>
      <c r="AC140">
        <f t="shared" si="131"/>
        <v>18.09</v>
      </c>
      <c r="AD140">
        <f t="shared" si="132"/>
        <v>0</v>
      </c>
      <c r="AE140">
        <f t="shared" si="133"/>
        <v>0</v>
      </c>
      <c r="AF140">
        <f t="shared" si="134"/>
        <v>0</v>
      </c>
      <c r="AG140">
        <f t="shared" si="135"/>
        <v>0</v>
      </c>
      <c r="AH140">
        <f t="shared" si="136"/>
        <v>0</v>
      </c>
      <c r="AI140">
        <f t="shared" si="137"/>
        <v>0</v>
      </c>
      <c r="AJ140">
        <f t="shared" si="138"/>
        <v>0</v>
      </c>
      <c r="AK140">
        <v>18.09</v>
      </c>
      <c r="AL140">
        <v>18.09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1</v>
      </c>
      <c r="AW140">
        <v>1</v>
      </c>
      <c r="AZ140">
        <v>1</v>
      </c>
      <c r="BA140">
        <v>1</v>
      </c>
      <c r="BB140">
        <v>1</v>
      </c>
      <c r="BC140">
        <v>4.38</v>
      </c>
      <c r="BD140" t="s">
        <v>3</v>
      </c>
      <c r="BE140" t="s">
        <v>3</v>
      </c>
      <c r="BF140" t="s">
        <v>3</v>
      </c>
      <c r="BG140" t="s">
        <v>3</v>
      </c>
      <c r="BH140">
        <v>3</v>
      </c>
      <c r="BI140">
        <v>2</v>
      </c>
      <c r="BJ140" t="s">
        <v>267</v>
      </c>
      <c r="BM140">
        <v>1618</v>
      </c>
      <c r="BN140">
        <v>0</v>
      </c>
      <c r="BO140" t="s">
        <v>265</v>
      </c>
      <c r="BP140">
        <v>1</v>
      </c>
      <c r="BQ140">
        <v>201</v>
      </c>
      <c r="BR140">
        <v>0</v>
      </c>
      <c r="BS140">
        <v>1</v>
      </c>
      <c r="BT140">
        <v>1</v>
      </c>
      <c r="BU140">
        <v>1</v>
      </c>
      <c r="BV140">
        <v>1</v>
      </c>
      <c r="BW140">
        <v>1</v>
      </c>
      <c r="BX140">
        <v>1</v>
      </c>
      <c r="BY140" t="s">
        <v>3</v>
      </c>
      <c r="BZ140">
        <v>0</v>
      </c>
      <c r="CA140">
        <v>0</v>
      </c>
      <c r="CB140" t="s">
        <v>3</v>
      </c>
      <c r="CE140">
        <v>30</v>
      </c>
      <c r="CF140">
        <v>0</v>
      </c>
      <c r="CG140">
        <v>0</v>
      </c>
      <c r="CM140">
        <v>0</v>
      </c>
      <c r="CN140" t="s">
        <v>3</v>
      </c>
      <c r="CO140">
        <v>0</v>
      </c>
      <c r="CP140">
        <f t="shared" si="139"/>
        <v>1663.92</v>
      </c>
      <c r="CQ140">
        <f t="shared" si="140"/>
        <v>79.23</v>
      </c>
      <c r="CR140">
        <f t="shared" si="141"/>
        <v>0</v>
      </c>
      <c r="CS140">
        <f t="shared" si="142"/>
        <v>0</v>
      </c>
      <c r="CT140">
        <f t="shared" si="143"/>
        <v>0</v>
      </c>
      <c r="CU140">
        <f t="shared" si="144"/>
        <v>0</v>
      </c>
      <c r="CV140">
        <f t="shared" si="145"/>
        <v>0</v>
      </c>
      <c r="CW140">
        <f t="shared" si="146"/>
        <v>0</v>
      </c>
      <c r="CX140">
        <f t="shared" si="147"/>
        <v>0</v>
      </c>
      <c r="CY140">
        <f t="shared" si="148"/>
        <v>0</v>
      </c>
      <c r="CZ140">
        <f t="shared" si="149"/>
        <v>0</v>
      </c>
      <c r="DC140" t="s">
        <v>3</v>
      </c>
      <c r="DD140" t="s">
        <v>3</v>
      </c>
      <c r="DE140" t="s">
        <v>3</v>
      </c>
      <c r="DF140" t="s">
        <v>3</v>
      </c>
      <c r="DG140" t="s">
        <v>3</v>
      </c>
      <c r="DH140" t="s">
        <v>3</v>
      </c>
      <c r="DI140" t="s">
        <v>3</v>
      </c>
      <c r="DJ140" t="s">
        <v>3</v>
      </c>
      <c r="DK140" t="s">
        <v>3</v>
      </c>
      <c r="DL140" t="s">
        <v>3</v>
      </c>
      <c r="DM140" t="s">
        <v>3</v>
      </c>
      <c r="DN140">
        <v>0</v>
      </c>
      <c r="DO140">
        <v>0</v>
      </c>
      <c r="DP140">
        <v>1</v>
      </c>
      <c r="DQ140">
        <v>1</v>
      </c>
      <c r="DU140">
        <v>1010</v>
      </c>
      <c r="DV140" t="s">
        <v>230</v>
      </c>
      <c r="DW140" t="s">
        <v>230</v>
      </c>
      <c r="DX140">
        <v>1</v>
      </c>
      <c r="DZ140" t="s">
        <v>3</v>
      </c>
      <c r="EA140" t="s">
        <v>3</v>
      </c>
      <c r="EB140" t="s">
        <v>3</v>
      </c>
      <c r="EC140" t="s">
        <v>3</v>
      </c>
      <c r="EE140">
        <v>54009362</v>
      </c>
      <c r="EF140">
        <v>201</v>
      </c>
      <c r="EG140" t="s">
        <v>224</v>
      </c>
      <c r="EH140">
        <v>0</v>
      </c>
      <c r="EI140" t="s">
        <v>3</v>
      </c>
      <c r="EJ140">
        <v>2</v>
      </c>
      <c r="EK140">
        <v>1618</v>
      </c>
      <c r="EL140" t="s">
        <v>225</v>
      </c>
      <c r="EM140" t="s">
        <v>226</v>
      </c>
      <c r="EO140" t="s">
        <v>3</v>
      </c>
      <c r="EQ140">
        <v>0</v>
      </c>
      <c r="ER140">
        <v>18.09</v>
      </c>
      <c r="ES140">
        <v>18.09</v>
      </c>
      <c r="ET140">
        <v>0</v>
      </c>
      <c r="EU140">
        <v>0</v>
      </c>
      <c r="EV140">
        <v>0</v>
      </c>
      <c r="EW140">
        <v>0</v>
      </c>
      <c r="EX140">
        <v>0</v>
      </c>
      <c r="EY140">
        <v>0</v>
      </c>
      <c r="FQ140">
        <v>0</v>
      </c>
      <c r="FR140">
        <f t="shared" si="150"/>
        <v>0</v>
      </c>
      <c r="FS140">
        <v>0</v>
      </c>
      <c r="FX140">
        <v>0</v>
      </c>
      <c r="FY140">
        <v>0</v>
      </c>
      <c r="GA140" t="s">
        <v>3</v>
      </c>
      <c r="GD140">
        <v>0</v>
      </c>
      <c r="GF140">
        <v>1537596961</v>
      </c>
      <c r="GG140">
        <v>2</v>
      </c>
      <c r="GH140">
        <v>1</v>
      </c>
      <c r="GI140">
        <v>2</v>
      </c>
      <c r="GJ140">
        <v>0</v>
      </c>
      <c r="GK140">
        <f>ROUND(R140*(R12)/100,2)</f>
        <v>0</v>
      </c>
      <c r="GL140">
        <f t="shared" si="151"/>
        <v>0</v>
      </c>
      <c r="GM140">
        <f t="shared" si="152"/>
        <v>1663.92</v>
      </c>
      <c r="GN140">
        <f t="shared" si="153"/>
        <v>0</v>
      </c>
      <c r="GO140">
        <f t="shared" si="154"/>
        <v>1663.92</v>
      </c>
      <c r="GP140">
        <f t="shared" si="155"/>
        <v>0</v>
      </c>
      <c r="GR140">
        <v>0</v>
      </c>
      <c r="GS140">
        <v>0</v>
      </c>
      <c r="GT140">
        <v>0</v>
      </c>
      <c r="GU140" t="s">
        <v>3</v>
      </c>
      <c r="GV140">
        <f t="shared" si="156"/>
        <v>0</v>
      </c>
      <c r="GW140">
        <v>1</v>
      </c>
      <c r="GX140">
        <f t="shared" si="157"/>
        <v>0</v>
      </c>
      <c r="HA140">
        <v>0</v>
      </c>
      <c r="HB140">
        <v>0</v>
      </c>
      <c r="HC140">
        <f t="shared" si="158"/>
        <v>0</v>
      </c>
      <c r="HE140" t="s">
        <v>3</v>
      </c>
      <c r="HF140" t="s">
        <v>3</v>
      </c>
      <c r="HM140" t="s">
        <v>3</v>
      </c>
      <c r="HN140" t="s">
        <v>3</v>
      </c>
      <c r="HO140" t="s">
        <v>3</v>
      </c>
      <c r="HP140" t="s">
        <v>3</v>
      </c>
      <c r="HQ140" t="s">
        <v>3</v>
      </c>
      <c r="IK140">
        <v>0</v>
      </c>
    </row>
    <row r="141" spans="1:245" x14ac:dyDescent="0.2">
      <c r="A141">
        <v>17</v>
      </c>
      <c r="B141">
        <v>0</v>
      </c>
      <c r="E141" t="s">
        <v>268</v>
      </c>
      <c r="F141" t="s">
        <v>269</v>
      </c>
      <c r="G141" t="s">
        <v>270</v>
      </c>
      <c r="H141" t="s">
        <v>271</v>
      </c>
      <c r="I141">
        <v>18</v>
      </c>
      <c r="J141">
        <v>0</v>
      </c>
      <c r="K141">
        <v>18</v>
      </c>
      <c r="O141">
        <f t="shared" si="119"/>
        <v>888.8</v>
      </c>
      <c r="P141">
        <f t="shared" si="120"/>
        <v>888.8</v>
      </c>
      <c r="Q141">
        <f t="shared" si="121"/>
        <v>0</v>
      </c>
      <c r="R141">
        <f t="shared" si="122"/>
        <v>0</v>
      </c>
      <c r="S141">
        <f t="shared" si="123"/>
        <v>0</v>
      </c>
      <c r="T141">
        <f t="shared" si="124"/>
        <v>0</v>
      </c>
      <c r="U141">
        <f t="shared" si="125"/>
        <v>0</v>
      </c>
      <c r="V141">
        <f t="shared" si="126"/>
        <v>0</v>
      </c>
      <c r="W141">
        <f t="shared" si="127"/>
        <v>0</v>
      </c>
      <c r="X141">
        <f t="shared" si="128"/>
        <v>0</v>
      </c>
      <c r="Y141">
        <f t="shared" si="129"/>
        <v>0</v>
      </c>
      <c r="AA141">
        <v>54346617</v>
      </c>
      <c r="AB141">
        <f t="shared" si="130"/>
        <v>22.86</v>
      </c>
      <c r="AC141">
        <f t="shared" si="131"/>
        <v>22.86</v>
      </c>
      <c r="AD141">
        <f t="shared" si="132"/>
        <v>0</v>
      </c>
      <c r="AE141">
        <f t="shared" si="133"/>
        <v>0</v>
      </c>
      <c r="AF141">
        <f t="shared" si="134"/>
        <v>0</v>
      </c>
      <c r="AG141">
        <f t="shared" si="135"/>
        <v>0</v>
      </c>
      <c r="AH141">
        <f t="shared" si="136"/>
        <v>0</v>
      </c>
      <c r="AI141">
        <f t="shared" si="137"/>
        <v>0</v>
      </c>
      <c r="AJ141">
        <f t="shared" si="138"/>
        <v>0</v>
      </c>
      <c r="AK141">
        <v>22.86</v>
      </c>
      <c r="AL141">
        <v>22.86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1</v>
      </c>
      <c r="AW141">
        <v>1</v>
      </c>
      <c r="AZ141">
        <v>1</v>
      </c>
      <c r="BA141">
        <v>1</v>
      </c>
      <c r="BB141">
        <v>1</v>
      </c>
      <c r="BC141">
        <v>2.16</v>
      </c>
      <c r="BD141" t="s">
        <v>3</v>
      </c>
      <c r="BE141" t="s">
        <v>3</v>
      </c>
      <c r="BF141" t="s">
        <v>3</v>
      </c>
      <c r="BG141" t="s">
        <v>3</v>
      </c>
      <c r="BH141">
        <v>3</v>
      </c>
      <c r="BI141">
        <v>2</v>
      </c>
      <c r="BJ141" t="s">
        <v>272</v>
      </c>
      <c r="BM141">
        <v>1618</v>
      </c>
      <c r="BN141">
        <v>0</v>
      </c>
      <c r="BO141" t="s">
        <v>269</v>
      </c>
      <c r="BP141">
        <v>1</v>
      </c>
      <c r="BQ141">
        <v>201</v>
      </c>
      <c r="BR141">
        <v>0</v>
      </c>
      <c r="BS141">
        <v>1</v>
      </c>
      <c r="BT141">
        <v>1</v>
      </c>
      <c r="BU141">
        <v>1</v>
      </c>
      <c r="BV141">
        <v>1</v>
      </c>
      <c r="BW141">
        <v>1</v>
      </c>
      <c r="BX141">
        <v>1</v>
      </c>
      <c r="BY141" t="s">
        <v>3</v>
      </c>
      <c r="BZ141">
        <v>0</v>
      </c>
      <c r="CA141">
        <v>0</v>
      </c>
      <c r="CB141" t="s">
        <v>3</v>
      </c>
      <c r="CE141">
        <v>30</v>
      </c>
      <c r="CF141">
        <v>0</v>
      </c>
      <c r="CG141">
        <v>0</v>
      </c>
      <c r="CM141">
        <v>0</v>
      </c>
      <c r="CN141" t="s">
        <v>3</v>
      </c>
      <c r="CO141">
        <v>0</v>
      </c>
      <c r="CP141">
        <f t="shared" si="139"/>
        <v>888.8</v>
      </c>
      <c r="CQ141">
        <f t="shared" si="140"/>
        <v>49.38</v>
      </c>
      <c r="CR141">
        <f t="shared" si="141"/>
        <v>0</v>
      </c>
      <c r="CS141">
        <f t="shared" si="142"/>
        <v>0</v>
      </c>
      <c r="CT141">
        <f t="shared" si="143"/>
        <v>0</v>
      </c>
      <c r="CU141">
        <f t="shared" si="144"/>
        <v>0</v>
      </c>
      <c r="CV141">
        <f t="shared" si="145"/>
        <v>0</v>
      </c>
      <c r="CW141">
        <f t="shared" si="146"/>
        <v>0</v>
      </c>
      <c r="CX141">
        <f t="shared" si="147"/>
        <v>0</v>
      </c>
      <c r="CY141">
        <f t="shared" si="148"/>
        <v>0</v>
      </c>
      <c r="CZ141">
        <f t="shared" si="149"/>
        <v>0</v>
      </c>
      <c r="DC141" t="s">
        <v>3</v>
      </c>
      <c r="DD141" t="s">
        <v>3</v>
      </c>
      <c r="DE141" t="s">
        <v>3</v>
      </c>
      <c r="DF141" t="s">
        <v>3</v>
      </c>
      <c r="DG141" t="s">
        <v>3</v>
      </c>
      <c r="DH141" t="s">
        <v>3</v>
      </c>
      <c r="DI141" t="s">
        <v>3</v>
      </c>
      <c r="DJ141" t="s">
        <v>3</v>
      </c>
      <c r="DK141" t="s">
        <v>3</v>
      </c>
      <c r="DL141" t="s">
        <v>3</v>
      </c>
      <c r="DM141" t="s">
        <v>3</v>
      </c>
      <c r="DN141">
        <v>0</v>
      </c>
      <c r="DO141">
        <v>0</v>
      </c>
      <c r="DP141">
        <v>1</v>
      </c>
      <c r="DQ141">
        <v>1</v>
      </c>
      <c r="DU141">
        <v>1003</v>
      </c>
      <c r="DV141" t="s">
        <v>271</v>
      </c>
      <c r="DW141" t="s">
        <v>271</v>
      </c>
      <c r="DX141">
        <v>1</v>
      </c>
      <c r="DZ141" t="s">
        <v>3</v>
      </c>
      <c r="EA141" t="s">
        <v>3</v>
      </c>
      <c r="EB141" t="s">
        <v>3</v>
      </c>
      <c r="EC141" t="s">
        <v>3</v>
      </c>
      <c r="EE141">
        <v>54009362</v>
      </c>
      <c r="EF141">
        <v>201</v>
      </c>
      <c r="EG141" t="s">
        <v>224</v>
      </c>
      <c r="EH141">
        <v>0</v>
      </c>
      <c r="EI141" t="s">
        <v>3</v>
      </c>
      <c r="EJ141">
        <v>2</v>
      </c>
      <c r="EK141">
        <v>1618</v>
      </c>
      <c r="EL141" t="s">
        <v>225</v>
      </c>
      <c r="EM141" t="s">
        <v>226</v>
      </c>
      <c r="EO141" t="s">
        <v>3</v>
      </c>
      <c r="EQ141">
        <v>0</v>
      </c>
      <c r="ER141">
        <v>22.86</v>
      </c>
      <c r="ES141">
        <v>22.86</v>
      </c>
      <c r="ET141">
        <v>0</v>
      </c>
      <c r="EU141">
        <v>0</v>
      </c>
      <c r="EV141">
        <v>0</v>
      </c>
      <c r="EW141">
        <v>0</v>
      </c>
      <c r="EX141">
        <v>0</v>
      </c>
      <c r="EY141">
        <v>0</v>
      </c>
      <c r="FQ141">
        <v>0</v>
      </c>
      <c r="FR141">
        <f t="shared" si="150"/>
        <v>0</v>
      </c>
      <c r="FS141">
        <v>0</v>
      </c>
      <c r="FX141">
        <v>0</v>
      </c>
      <c r="FY141">
        <v>0</v>
      </c>
      <c r="GA141" t="s">
        <v>3</v>
      </c>
      <c r="GD141">
        <v>0</v>
      </c>
      <c r="GF141">
        <v>615915321</v>
      </c>
      <c r="GG141">
        <v>2</v>
      </c>
      <c r="GH141">
        <v>1</v>
      </c>
      <c r="GI141">
        <v>2</v>
      </c>
      <c r="GJ141">
        <v>0</v>
      </c>
      <c r="GK141">
        <f>ROUND(R141*(R12)/100,2)</f>
        <v>0</v>
      </c>
      <c r="GL141">
        <f t="shared" si="151"/>
        <v>0</v>
      </c>
      <c r="GM141">
        <f t="shared" si="152"/>
        <v>888.8</v>
      </c>
      <c r="GN141">
        <f t="shared" si="153"/>
        <v>0</v>
      </c>
      <c r="GO141">
        <f t="shared" si="154"/>
        <v>888.8</v>
      </c>
      <c r="GP141">
        <f t="shared" si="155"/>
        <v>0</v>
      </c>
      <c r="GR141">
        <v>0</v>
      </c>
      <c r="GS141">
        <v>0</v>
      </c>
      <c r="GT141">
        <v>0</v>
      </c>
      <c r="GU141" t="s">
        <v>3</v>
      </c>
      <c r="GV141">
        <f t="shared" si="156"/>
        <v>0</v>
      </c>
      <c r="GW141">
        <v>1</v>
      </c>
      <c r="GX141">
        <f t="shared" si="157"/>
        <v>0</v>
      </c>
      <c r="HA141">
        <v>0</v>
      </c>
      <c r="HB141">
        <v>0</v>
      </c>
      <c r="HC141">
        <f t="shared" si="158"/>
        <v>0</v>
      </c>
      <c r="HE141" t="s">
        <v>3</v>
      </c>
      <c r="HF141" t="s">
        <v>3</v>
      </c>
      <c r="HM141" t="s">
        <v>3</v>
      </c>
      <c r="HN141" t="s">
        <v>3</v>
      </c>
      <c r="HO141" t="s">
        <v>3</v>
      </c>
      <c r="HP141" t="s">
        <v>3</v>
      </c>
      <c r="HQ141" t="s">
        <v>3</v>
      </c>
      <c r="IK141">
        <v>0</v>
      </c>
    </row>
    <row r="142" spans="1:245" x14ac:dyDescent="0.2">
      <c r="A142">
        <v>17</v>
      </c>
      <c r="B142">
        <v>0</v>
      </c>
      <c r="E142" t="s">
        <v>273</v>
      </c>
      <c r="F142" t="s">
        <v>274</v>
      </c>
      <c r="G142" t="s">
        <v>275</v>
      </c>
      <c r="H142" t="s">
        <v>276</v>
      </c>
      <c r="I142">
        <f>ROUND(18/100,9)</f>
        <v>0.18</v>
      </c>
      <c r="J142">
        <v>0</v>
      </c>
      <c r="K142">
        <f>ROUND(18/100,9)</f>
        <v>0.18</v>
      </c>
      <c r="O142">
        <f t="shared" si="119"/>
        <v>308.35000000000002</v>
      </c>
      <c r="P142">
        <f t="shared" si="120"/>
        <v>308.35000000000002</v>
      </c>
      <c r="Q142">
        <f t="shared" si="121"/>
        <v>0</v>
      </c>
      <c r="R142">
        <f t="shared" si="122"/>
        <v>0</v>
      </c>
      <c r="S142">
        <f t="shared" si="123"/>
        <v>0</v>
      </c>
      <c r="T142">
        <f t="shared" si="124"/>
        <v>0</v>
      </c>
      <c r="U142">
        <f t="shared" si="125"/>
        <v>0</v>
      </c>
      <c r="V142">
        <f t="shared" si="126"/>
        <v>0</v>
      </c>
      <c r="W142">
        <f t="shared" si="127"/>
        <v>0</v>
      </c>
      <c r="X142">
        <f t="shared" si="128"/>
        <v>0</v>
      </c>
      <c r="Y142">
        <f t="shared" si="129"/>
        <v>0</v>
      </c>
      <c r="AA142">
        <v>54346617</v>
      </c>
      <c r="AB142">
        <f t="shared" si="130"/>
        <v>596.91</v>
      </c>
      <c r="AC142">
        <f t="shared" si="131"/>
        <v>596.91</v>
      </c>
      <c r="AD142">
        <f t="shared" si="132"/>
        <v>0</v>
      </c>
      <c r="AE142">
        <f t="shared" si="133"/>
        <v>0</v>
      </c>
      <c r="AF142">
        <f t="shared" si="134"/>
        <v>0</v>
      </c>
      <c r="AG142">
        <f t="shared" si="135"/>
        <v>0</v>
      </c>
      <c r="AH142">
        <f t="shared" si="136"/>
        <v>0</v>
      </c>
      <c r="AI142">
        <f t="shared" si="137"/>
        <v>0</v>
      </c>
      <c r="AJ142">
        <f t="shared" si="138"/>
        <v>0</v>
      </c>
      <c r="AK142">
        <v>596.91</v>
      </c>
      <c r="AL142">
        <v>596.91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1</v>
      </c>
      <c r="AW142">
        <v>1</v>
      </c>
      <c r="AZ142">
        <v>1</v>
      </c>
      <c r="BA142">
        <v>1</v>
      </c>
      <c r="BB142">
        <v>1</v>
      </c>
      <c r="BC142">
        <v>2.87</v>
      </c>
      <c r="BD142" t="s">
        <v>3</v>
      </c>
      <c r="BE142" t="s">
        <v>3</v>
      </c>
      <c r="BF142" t="s">
        <v>3</v>
      </c>
      <c r="BG142" t="s">
        <v>3</v>
      </c>
      <c r="BH142">
        <v>3</v>
      </c>
      <c r="BI142">
        <v>2</v>
      </c>
      <c r="BJ142" t="s">
        <v>277</v>
      </c>
      <c r="BM142">
        <v>1618</v>
      </c>
      <c r="BN142">
        <v>0</v>
      </c>
      <c r="BO142" t="s">
        <v>274</v>
      </c>
      <c r="BP142">
        <v>1</v>
      </c>
      <c r="BQ142">
        <v>201</v>
      </c>
      <c r="BR142">
        <v>0</v>
      </c>
      <c r="BS142">
        <v>1</v>
      </c>
      <c r="BT142">
        <v>1</v>
      </c>
      <c r="BU142">
        <v>1</v>
      </c>
      <c r="BV142">
        <v>1</v>
      </c>
      <c r="BW142">
        <v>1</v>
      </c>
      <c r="BX142">
        <v>1</v>
      </c>
      <c r="BY142" t="s">
        <v>3</v>
      </c>
      <c r="BZ142">
        <v>0</v>
      </c>
      <c r="CA142">
        <v>0</v>
      </c>
      <c r="CB142" t="s">
        <v>3</v>
      </c>
      <c r="CE142">
        <v>30</v>
      </c>
      <c r="CF142">
        <v>0</v>
      </c>
      <c r="CG142">
        <v>0</v>
      </c>
      <c r="CM142">
        <v>0</v>
      </c>
      <c r="CN142" t="s">
        <v>3</v>
      </c>
      <c r="CO142">
        <v>0</v>
      </c>
      <c r="CP142">
        <f t="shared" si="139"/>
        <v>308.35000000000002</v>
      </c>
      <c r="CQ142">
        <f t="shared" si="140"/>
        <v>1713.13</v>
      </c>
      <c r="CR142">
        <f t="shared" si="141"/>
        <v>0</v>
      </c>
      <c r="CS142">
        <f t="shared" si="142"/>
        <v>0</v>
      </c>
      <c r="CT142">
        <f t="shared" si="143"/>
        <v>0</v>
      </c>
      <c r="CU142">
        <f t="shared" si="144"/>
        <v>0</v>
      </c>
      <c r="CV142">
        <f t="shared" si="145"/>
        <v>0</v>
      </c>
      <c r="CW142">
        <f t="shared" si="146"/>
        <v>0</v>
      </c>
      <c r="CX142">
        <f t="shared" si="147"/>
        <v>0</v>
      </c>
      <c r="CY142">
        <f t="shared" si="148"/>
        <v>0</v>
      </c>
      <c r="CZ142">
        <f t="shared" si="149"/>
        <v>0</v>
      </c>
      <c r="DC142" t="s">
        <v>3</v>
      </c>
      <c r="DD142" t="s">
        <v>3</v>
      </c>
      <c r="DE142" t="s">
        <v>3</v>
      </c>
      <c r="DF142" t="s">
        <v>3</v>
      </c>
      <c r="DG142" t="s">
        <v>3</v>
      </c>
      <c r="DH142" t="s">
        <v>3</v>
      </c>
      <c r="DI142" t="s">
        <v>3</v>
      </c>
      <c r="DJ142" t="s">
        <v>3</v>
      </c>
      <c r="DK142" t="s">
        <v>3</v>
      </c>
      <c r="DL142" t="s">
        <v>3</v>
      </c>
      <c r="DM142" t="s">
        <v>3</v>
      </c>
      <c r="DN142">
        <v>0</v>
      </c>
      <c r="DO142">
        <v>0</v>
      </c>
      <c r="DP142">
        <v>1</v>
      </c>
      <c r="DQ142">
        <v>1</v>
      </c>
      <c r="DU142">
        <v>1010</v>
      </c>
      <c r="DV142" t="s">
        <v>276</v>
      </c>
      <c r="DW142" t="s">
        <v>276</v>
      </c>
      <c r="DX142">
        <v>100</v>
      </c>
      <c r="DZ142" t="s">
        <v>3</v>
      </c>
      <c r="EA142" t="s">
        <v>3</v>
      </c>
      <c r="EB142" t="s">
        <v>3</v>
      </c>
      <c r="EC142" t="s">
        <v>3</v>
      </c>
      <c r="EE142">
        <v>54009362</v>
      </c>
      <c r="EF142">
        <v>201</v>
      </c>
      <c r="EG142" t="s">
        <v>224</v>
      </c>
      <c r="EH142">
        <v>0</v>
      </c>
      <c r="EI142" t="s">
        <v>3</v>
      </c>
      <c r="EJ142">
        <v>2</v>
      </c>
      <c r="EK142">
        <v>1618</v>
      </c>
      <c r="EL142" t="s">
        <v>225</v>
      </c>
      <c r="EM142" t="s">
        <v>226</v>
      </c>
      <c r="EO142" t="s">
        <v>3</v>
      </c>
      <c r="EQ142">
        <v>0</v>
      </c>
      <c r="ER142">
        <v>596.91</v>
      </c>
      <c r="ES142">
        <v>596.91</v>
      </c>
      <c r="ET142">
        <v>0</v>
      </c>
      <c r="EU142">
        <v>0</v>
      </c>
      <c r="EV142">
        <v>0</v>
      </c>
      <c r="EW142">
        <v>0</v>
      </c>
      <c r="EX142">
        <v>0</v>
      </c>
      <c r="EY142">
        <v>0</v>
      </c>
      <c r="FQ142">
        <v>0</v>
      </c>
      <c r="FR142">
        <f t="shared" si="150"/>
        <v>0</v>
      </c>
      <c r="FS142">
        <v>0</v>
      </c>
      <c r="FX142">
        <v>0</v>
      </c>
      <c r="FY142">
        <v>0</v>
      </c>
      <c r="GA142" t="s">
        <v>3</v>
      </c>
      <c r="GD142">
        <v>0</v>
      </c>
      <c r="GF142">
        <v>-1651132875</v>
      </c>
      <c r="GG142">
        <v>2</v>
      </c>
      <c r="GH142">
        <v>1</v>
      </c>
      <c r="GI142">
        <v>2</v>
      </c>
      <c r="GJ142">
        <v>0</v>
      </c>
      <c r="GK142">
        <f>ROUND(R142*(R12)/100,2)</f>
        <v>0</v>
      </c>
      <c r="GL142">
        <f t="shared" si="151"/>
        <v>0</v>
      </c>
      <c r="GM142">
        <f t="shared" si="152"/>
        <v>308.35000000000002</v>
      </c>
      <c r="GN142">
        <f t="shared" si="153"/>
        <v>0</v>
      </c>
      <c r="GO142">
        <f t="shared" si="154"/>
        <v>308.35000000000002</v>
      </c>
      <c r="GP142">
        <f t="shared" si="155"/>
        <v>0</v>
      </c>
      <c r="GR142">
        <v>0</v>
      </c>
      <c r="GS142">
        <v>0</v>
      </c>
      <c r="GT142">
        <v>0</v>
      </c>
      <c r="GU142" t="s">
        <v>3</v>
      </c>
      <c r="GV142">
        <f t="shared" si="156"/>
        <v>0</v>
      </c>
      <c r="GW142">
        <v>1</v>
      </c>
      <c r="GX142">
        <f t="shared" si="157"/>
        <v>0</v>
      </c>
      <c r="HA142">
        <v>0</v>
      </c>
      <c r="HB142">
        <v>0</v>
      </c>
      <c r="HC142">
        <f t="shared" si="158"/>
        <v>0</v>
      </c>
      <c r="HE142" t="s">
        <v>3</v>
      </c>
      <c r="HF142" t="s">
        <v>3</v>
      </c>
      <c r="HM142" t="s">
        <v>3</v>
      </c>
      <c r="HN142" t="s">
        <v>3</v>
      </c>
      <c r="HO142" t="s">
        <v>3</v>
      </c>
      <c r="HP142" t="s">
        <v>3</v>
      </c>
      <c r="HQ142" t="s">
        <v>3</v>
      </c>
      <c r="IK142">
        <v>0</v>
      </c>
    </row>
    <row r="144" spans="1:245" x14ac:dyDescent="0.2">
      <c r="A144" s="2">
        <v>51</v>
      </c>
      <c r="B144" s="2">
        <f>B125</f>
        <v>0</v>
      </c>
      <c r="C144" s="2">
        <f>A125</f>
        <v>4</v>
      </c>
      <c r="D144" s="2">
        <f>ROW(A125)</f>
        <v>125</v>
      </c>
      <c r="E144" s="2"/>
      <c r="F144" s="2" t="str">
        <f>IF(F125&lt;&gt;"",F125,"")</f>
        <v>Новый раздел</v>
      </c>
      <c r="G144" s="2" t="str">
        <f>IF(G125&lt;&gt;"",G125,"")</f>
        <v>Материалы не учтенные ценником</v>
      </c>
      <c r="H144" s="2">
        <v>0</v>
      </c>
      <c r="I144" s="2"/>
      <c r="J144" s="2"/>
      <c r="K144" s="2"/>
      <c r="L144" s="2"/>
      <c r="M144" s="2"/>
      <c r="N144" s="2"/>
      <c r="O144" s="2">
        <f t="shared" ref="O144:T144" si="159">ROUND(AB144,2)</f>
        <v>120623.18</v>
      </c>
      <c r="P144" s="2">
        <f t="shared" si="159"/>
        <v>120623.18</v>
      </c>
      <c r="Q144" s="2">
        <f t="shared" si="159"/>
        <v>0</v>
      </c>
      <c r="R144" s="2">
        <f t="shared" si="159"/>
        <v>0</v>
      </c>
      <c r="S144" s="2">
        <f t="shared" si="159"/>
        <v>0</v>
      </c>
      <c r="T144" s="2">
        <f t="shared" si="159"/>
        <v>0</v>
      </c>
      <c r="U144" s="2">
        <f>AH144</f>
        <v>0</v>
      </c>
      <c r="V144" s="2">
        <f>AI144</f>
        <v>0</v>
      </c>
      <c r="W144" s="2">
        <f>ROUND(AJ144,2)</f>
        <v>0</v>
      </c>
      <c r="X144" s="2">
        <f>ROUND(AK144,2)</f>
        <v>0</v>
      </c>
      <c r="Y144" s="2">
        <f>ROUND(AL144,2)</f>
        <v>0</v>
      </c>
      <c r="Z144" s="2"/>
      <c r="AA144" s="2"/>
      <c r="AB144" s="2">
        <f>ROUND(SUMIF(AA129:AA142,"=54346617",O129:O142),2)</f>
        <v>120623.18</v>
      </c>
      <c r="AC144" s="2">
        <f>ROUND(SUMIF(AA129:AA142,"=54346617",P129:P142),2)</f>
        <v>120623.18</v>
      </c>
      <c r="AD144" s="2">
        <f>ROUND(SUMIF(AA129:AA142,"=54346617",Q129:Q142),2)</f>
        <v>0</v>
      </c>
      <c r="AE144" s="2">
        <f>ROUND(SUMIF(AA129:AA142,"=54346617",R129:R142),2)</f>
        <v>0</v>
      </c>
      <c r="AF144" s="2">
        <f>ROUND(SUMIF(AA129:AA142,"=54346617",S129:S142),2)</f>
        <v>0</v>
      </c>
      <c r="AG144" s="2">
        <f>ROUND(SUMIF(AA129:AA142,"=54346617",T129:T142),2)</f>
        <v>0</v>
      </c>
      <c r="AH144" s="2">
        <f>SUMIF(AA129:AA142,"=54346617",U129:U142)</f>
        <v>0</v>
      </c>
      <c r="AI144" s="2">
        <f>SUMIF(AA129:AA142,"=54346617",V129:V142)</f>
        <v>0</v>
      </c>
      <c r="AJ144" s="2">
        <f>ROUND(SUMIF(AA129:AA142,"=54346617",W129:W142),2)</f>
        <v>0</v>
      </c>
      <c r="AK144" s="2">
        <f>ROUND(SUMIF(AA129:AA142,"=54346617",X129:X142),2)</f>
        <v>0</v>
      </c>
      <c r="AL144" s="2">
        <f>ROUND(SUMIF(AA129:AA142,"=54346617",Y129:Y142),2)</f>
        <v>0</v>
      </c>
      <c r="AM144" s="2"/>
      <c r="AN144" s="2"/>
      <c r="AO144" s="2">
        <f t="shared" ref="AO144:BD144" si="160">ROUND(BX144,2)</f>
        <v>0</v>
      </c>
      <c r="AP144" s="2">
        <f t="shared" si="160"/>
        <v>0</v>
      </c>
      <c r="AQ144" s="2">
        <f t="shared" si="160"/>
        <v>0</v>
      </c>
      <c r="AR144" s="2">
        <f t="shared" si="160"/>
        <v>120623.18</v>
      </c>
      <c r="AS144" s="2">
        <f t="shared" si="160"/>
        <v>29186.53</v>
      </c>
      <c r="AT144" s="2">
        <f t="shared" si="160"/>
        <v>91436.65</v>
      </c>
      <c r="AU144" s="2">
        <f t="shared" si="160"/>
        <v>0</v>
      </c>
      <c r="AV144" s="2">
        <f t="shared" si="160"/>
        <v>120623.18</v>
      </c>
      <c r="AW144" s="2">
        <f t="shared" si="160"/>
        <v>120623.18</v>
      </c>
      <c r="AX144" s="2">
        <f t="shared" si="160"/>
        <v>0</v>
      </c>
      <c r="AY144" s="2">
        <f t="shared" si="160"/>
        <v>120623.18</v>
      </c>
      <c r="AZ144" s="2">
        <f t="shared" si="160"/>
        <v>0</v>
      </c>
      <c r="BA144" s="2">
        <f t="shared" si="160"/>
        <v>0</v>
      </c>
      <c r="BB144" s="2">
        <f t="shared" si="160"/>
        <v>0</v>
      </c>
      <c r="BC144" s="2">
        <f t="shared" si="160"/>
        <v>0</v>
      </c>
      <c r="BD144" s="2">
        <f t="shared" si="160"/>
        <v>0</v>
      </c>
      <c r="BE144" s="2"/>
      <c r="BF144" s="2"/>
      <c r="BG144" s="2"/>
      <c r="BH144" s="2"/>
      <c r="BI144" s="2"/>
      <c r="BJ144" s="2"/>
      <c r="BK144" s="2"/>
      <c r="BL144" s="2"/>
      <c r="BM144" s="2"/>
      <c r="BN144" s="2"/>
      <c r="BO144" s="2"/>
      <c r="BP144" s="2"/>
      <c r="BQ144" s="2"/>
      <c r="BR144" s="2"/>
      <c r="BS144" s="2"/>
      <c r="BT144" s="2"/>
      <c r="BU144" s="2"/>
      <c r="BV144" s="2"/>
      <c r="BW144" s="2"/>
      <c r="BX144" s="2">
        <f>ROUND(SUMIF(AA129:AA142,"=54346617",FQ129:FQ142),2)</f>
        <v>0</v>
      </c>
      <c r="BY144" s="2">
        <f>ROUND(SUMIF(AA129:AA142,"=54346617",FR129:FR142),2)</f>
        <v>0</v>
      </c>
      <c r="BZ144" s="2">
        <f>ROUND(SUMIF(AA129:AA142,"=54346617",GL129:GL142),2)</f>
        <v>0</v>
      </c>
      <c r="CA144" s="2">
        <f>ROUND(SUMIF(AA129:AA142,"=54346617",GM129:GM142),2)</f>
        <v>120623.18</v>
      </c>
      <c r="CB144" s="2">
        <f>ROUND(SUMIF(AA129:AA142,"=54346617",GN129:GN142),2)</f>
        <v>29186.53</v>
      </c>
      <c r="CC144" s="2">
        <f>ROUND(SUMIF(AA129:AA142,"=54346617",GO129:GO142),2)</f>
        <v>91436.65</v>
      </c>
      <c r="CD144" s="2">
        <f>ROUND(SUMIF(AA129:AA142,"=54346617",GP129:GP142),2)</f>
        <v>0</v>
      </c>
      <c r="CE144" s="2">
        <f>AC144-BX144</f>
        <v>120623.18</v>
      </c>
      <c r="CF144" s="2">
        <f>AC144-BY144</f>
        <v>120623.18</v>
      </c>
      <c r="CG144" s="2">
        <f>BX144-BZ144</f>
        <v>0</v>
      </c>
      <c r="CH144" s="2">
        <f>AC144-BX144-BY144+BZ144</f>
        <v>120623.18</v>
      </c>
      <c r="CI144" s="2">
        <f>BY144-BZ144</f>
        <v>0</v>
      </c>
      <c r="CJ144" s="2">
        <f>ROUND(SUMIF(AA129:AA142,"=54346617",GX129:GX142),2)</f>
        <v>0</v>
      </c>
      <c r="CK144" s="2">
        <f>ROUND(SUMIF(AA129:AA142,"=54346617",GY129:GY142),2)</f>
        <v>0</v>
      </c>
      <c r="CL144" s="2">
        <f>ROUND(SUMIF(AA129:AA142,"=54346617",GZ129:GZ142),2)</f>
        <v>0</v>
      </c>
      <c r="CM144" s="2">
        <f>ROUND(SUMIF(AA129:AA142,"=54346617",HD129:HD142),2)</f>
        <v>0</v>
      </c>
      <c r="CN144" s="2"/>
      <c r="CO144" s="2"/>
      <c r="CP144" s="2"/>
      <c r="CQ144" s="2"/>
      <c r="CR144" s="2"/>
      <c r="CS144" s="2"/>
      <c r="CT144" s="2"/>
      <c r="CU144" s="2"/>
      <c r="CV144" s="2"/>
      <c r="CW144" s="2"/>
      <c r="CX144" s="2"/>
      <c r="CY144" s="2"/>
      <c r="CZ144" s="2"/>
      <c r="DA144" s="2"/>
      <c r="DB144" s="2"/>
      <c r="DC144" s="2"/>
      <c r="DD144" s="2"/>
      <c r="DE144" s="2"/>
      <c r="DF144" s="2"/>
      <c r="DG144" s="3"/>
      <c r="DH144" s="3"/>
      <c r="DI144" s="3"/>
      <c r="DJ144" s="3"/>
      <c r="DK144" s="3"/>
      <c r="DL144" s="3"/>
      <c r="DM144" s="3"/>
      <c r="DN144" s="3"/>
      <c r="DO144" s="3"/>
      <c r="DP144" s="3"/>
      <c r="DQ144" s="3"/>
      <c r="DR144" s="3"/>
      <c r="DS144" s="3"/>
      <c r="DT144" s="3"/>
      <c r="DU144" s="3"/>
      <c r="DV144" s="3"/>
      <c r="DW144" s="3"/>
      <c r="DX144" s="3"/>
      <c r="DY144" s="3"/>
      <c r="DZ144" s="3"/>
      <c r="EA144" s="3"/>
      <c r="EB144" s="3"/>
      <c r="EC144" s="3"/>
      <c r="ED144" s="3"/>
      <c r="EE144" s="3"/>
      <c r="EF144" s="3"/>
      <c r="EG144" s="3"/>
      <c r="EH144" s="3"/>
      <c r="EI144" s="3"/>
      <c r="EJ144" s="3"/>
      <c r="EK144" s="3"/>
      <c r="EL144" s="3"/>
      <c r="EM144" s="3"/>
      <c r="EN144" s="3"/>
      <c r="EO144" s="3"/>
      <c r="EP144" s="3"/>
      <c r="EQ144" s="3"/>
      <c r="ER144" s="3"/>
      <c r="ES144" s="3"/>
      <c r="ET144" s="3"/>
      <c r="EU144" s="3"/>
      <c r="EV144" s="3"/>
      <c r="EW144" s="3"/>
      <c r="EX144" s="3"/>
      <c r="EY144" s="3"/>
      <c r="EZ144" s="3"/>
      <c r="FA144" s="3"/>
      <c r="FB144" s="3"/>
      <c r="FC144" s="3"/>
      <c r="FD144" s="3"/>
      <c r="FE144" s="3"/>
      <c r="FF144" s="3"/>
      <c r="FG144" s="3"/>
      <c r="FH144" s="3"/>
      <c r="FI144" s="3"/>
      <c r="FJ144" s="3"/>
      <c r="FK144" s="3"/>
      <c r="FL144" s="3"/>
      <c r="FM144" s="3"/>
      <c r="FN144" s="3"/>
      <c r="FO144" s="3"/>
      <c r="FP144" s="3"/>
      <c r="FQ144" s="3"/>
      <c r="FR144" s="3"/>
      <c r="FS144" s="3"/>
      <c r="FT144" s="3"/>
      <c r="FU144" s="3"/>
      <c r="FV144" s="3"/>
      <c r="FW144" s="3"/>
      <c r="FX144" s="3"/>
      <c r="FY144" s="3"/>
      <c r="FZ144" s="3"/>
      <c r="GA144" s="3"/>
      <c r="GB144" s="3"/>
      <c r="GC144" s="3"/>
      <c r="GD144" s="3"/>
      <c r="GE144" s="3"/>
      <c r="GF144" s="3"/>
      <c r="GG144" s="3"/>
      <c r="GH144" s="3"/>
      <c r="GI144" s="3"/>
      <c r="GJ144" s="3"/>
      <c r="GK144" s="3"/>
      <c r="GL144" s="3"/>
      <c r="GM144" s="3"/>
      <c r="GN144" s="3"/>
      <c r="GO144" s="3"/>
      <c r="GP144" s="3"/>
      <c r="GQ144" s="3"/>
      <c r="GR144" s="3"/>
      <c r="GS144" s="3"/>
      <c r="GT144" s="3"/>
      <c r="GU144" s="3"/>
      <c r="GV144" s="3"/>
      <c r="GW144" s="3"/>
      <c r="GX144" s="3">
        <v>0</v>
      </c>
    </row>
    <row r="146" spans="1:28" x14ac:dyDescent="0.2">
      <c r="A146" s="4">
        <v>50</v>
      </c>
      <c r="B146" s="4">
        <v>0</v>
      </c>
      <c r="C146" s="4">
        <v>0</v>
      </c>
      <c r="D146" s="4">
        <v>1</v>
      </c>
      <c r="E146" s="4">
        <v>201</v>
      </c>
      <c r="F146" s="4">
        <f>ROUND(Source!O144,O146)</f>
        <v>120623.18</v>
      </c>
      <c r="G146" s="4" t="s">
        <v>104</v>
      </c>
      <c r="H146" s="4" t="s">
        <v>105</v>
      </c>
      <c r="I146" s="4"/>
      <c r="J146" s="4"/>
      <c r="K146" s="4">
        <v>-201</v>
      </c>
      <c r="L146" s="4">
        <v>1</v>
      </c>
      <c r="M146" s="4">
        <v>3</v>
      </c>
      <c r="N146" s="4" t="s">
        <v>3</v>
      </c>
      <c r="O146" s="4">
        <v>2</v>
      </c>
      <c r="P146" s="4"/>
      <c r="Q146" s="4"/>
      <c r="R146" s="4"/>
      <c r="S146" s="4"/>
      <c r="T146" s="4"/>
      <c r="U146" s="4"/>
      <c r="V146" s="4"/>
      <c r="W146" s="4">
        <v>120623.18</v>
      </c>
      <c r="X146" s="4">
        <v>1</v>
      </c>
      <c r="Y146" s="4">
        <v>120623.18</v>
      </c>
      <c r="Z146" s="4"/>
      <c r="AA146" s="4"/>
      <c r="AB146" s="4"/>
    </row>
    <row r="147" spans="1:28" x14ac:dyDescent="0.2">
      <c r="A147" s="4">
        <v>50</v>
      </c>
      <c r="B147" s="4">
        <v>0</v>
      </c>
      <c r="C147" s="4">
        <v>0</v>
      </c>
      <c r="D147" s="4">
        <v>1</v>
      </c>
      <c r="E147" s="4">
        <v>202</v>
      </c>
      <c r="F147" s="4">
        <f>ROUND(Source!P144,O147)</f>
        <v>120623.18</v>
      </c>
      <c r="G147" s="4" t="s">
        <v>106</v>
      </c>
      <c r="H147" s="4" t="s">
        <v>107</v>
      </c>
      <c r="I147" s="4"/>
      <c r="J147" s="4"/>
      <c r="K147" s="4">
        <v>-202</v>
      </c>
      <c r="L147" s="4">
        <v>2</v>
      </c>
      <c r="M147" s="4">
        <v>3</v>
      </c>
      <c r="N147" s="4" t="s">
        <v>3</v>
      </c>
      <c r="O147" s="4">
        <v>2</v>
      </c>
      <c r="P147" s="4"/>
      <c r="Q147" s="4"/>
      <c r="R147" s="4"/>
      <c r="S147" s="4"/>
      <c r="T147" s="4"/>
      <c r="U147" s="4"/>
      <c r="V147" s="4"/>
      <c r="W147" s="4">
        <v>120623.18</v>
      </c>
      <c r="X147" s="4">
        <v>1</v>
      </c>
      <c r="Y147" s="4">
        <v>120623.18</v>
      </c>
      <c r="Z147" s="4"/>
      <c r="AA147" s="4"/>
      <c r="AB147" s="4"/>
    </row>
    <row r="148" spans="1:28" x14ac:dyDescent="0.2">
      <c r="A148" s="4">
        <v>50</v>
      </c>
      <c r="B148" s="4">
        <v>0</v>
      </c>
      <c r="C148" s="4">
        <v>0</v>
      </c>
      <c r="D148" s="4">
        <v>1</v>
      </c>
      <c r="E148" s="4">
        <v>222</v>
      </c>
      <c r="F148" s="4">
        <f>ROUND(Source!AO144,O148)</f>
        <v>0</v>
      </c>
      <c r="G148" s="4" t="s">
        <v>108</v>
      </c>
      <c r="H148" s="4" t="s">
        <v>109</v>
      </c>
      <c r="I148" s="4"/>
      <c r="J148" s="4"/>
      <c r="K148" s="4">
        <v>-222</v>
      </c>
      <c r="L148" s="4">
        <v>3</v>
      </c>
      <c r="M148" s="4">
        <v>3</v>
      </c>
      <c r="N148" s="4" t="s">
        <v>3</v>
      </c>
      <c r="O148" s="4">
        <v>2</v>
      </c>
      <c r="P148" s="4"/>
      <c r="Q148" s="4"/>
      <c r="R148" s="4"/>
      <c r="S148" s="4"/>
      <c r="T148" s="4"/>
      <c r="U148" s="4"/>
      <c r="V148" s="4"/>
      <c r="W148" s="4">
        <v>0</v>
      </c>
      <c r="X148" s="4">
        <v>1</v>
      </c>
      <c r="Y148" s="4">
        <v>0</v>
      </c>
      <c r="Z148" s="4"/>
      <c r="AA148" s="4"/>
      <c r="AB148" s="4"/>
    </row>
    <row r="149" spans="1:28" x14ac:dyDescent="0.2">
      <c r="A149" s="4">
        <v>50</v>
      </c>
      <c r="B149" s="4">
        <v>0</v>
      </c>
      <c r="C149" s="4">
        <v>0</v>
      </c>
      <c r="D149" s="4">
        <v>1</v>
      </c>
      <c r="E149" s="4">
        <v>225</v>
      </c>
      <c r="F149" s="4">
        <f>ROUND(Source!AV144,O149)</f>
        <v>120623.18</v>
      </c>
      <c r="G149" s="4" t="s">
        <v>110</v>
      </c>
      <c r="H149" s="4" t="s">
        <v>111</v>
      </c>
      <c r="I149" s="4"/>
      <c r="J149" s="4"/>
      <c r="K149" s="4">
        <v>-225</v>
      </c>
      <c r="L149" s="4">
        <v>4</v>
      </c>
      <c r="M149" s="4">
        <v>3</v>
      </c>
      <c r="N149" s="4" t="s">
        <v>3</v>
      </c>
      <c r="O149" s="4">
        <v>2</v>
      </c>
      <c r="P149" s="4"/>
      <c r="Q149" s="4"/>
      <c r="R149" s="4"/>
      <c r="S149" s="4"/>
      <c r="T149" s="4"/>
      <c r="U149" s="4"/>
      <c r="V149" s="4"/>
      <c r="W149" s="4">
        <v>120623.18</v>
      </c>
      <c r="X149" s="4">
        <v>1</v>
      </c>
      <c r="Y149" s="4">
        <v>120623.18</v>
      </c>
      <c r="Z149" s="4"/>
      <c r="AA149" s="4"/>
      <c r="AB149" s="4"/>
    </row>
    <row r="150" spans="1:28" x14ac:dyDescent="0.2">
      <c r="A150" s="4">
        <v>50</v>
      </c>
      <c r="B150" s="4">
        <v>0</v>
      </c>
      <c r="C150" s="4">
        <v>0</v>
      </c>
      <c r="D150" s="4">
        <v>1</v>
      </c>
      <c r="E150" s="4">
        <v>226</v>
      </c>
      <c r="F150" s="4">
        <f>ROUND(Source!AW144,O150)</f>
        <v>120623.18</v>
      </c>
      <c r="G150" s="4" t="s">
        <v>112</v>
      </c>
      <c r="H150" s="4" t="s">
        <v>113</v>
      </c>
      <c r="I150" s="4"/>
      <c r="J150" s="4"/>
      <c r="K150" s="4">
        <v>-226</v>
      </c>
      <c r="L150" s="4">
        <v>5</v>
      </c>
      <c r="M150" s="4">
        <v>3</v>
      </c>
      <c r="N150" s="4" t="s">
        <v>3</v>
      </c>
      <c r="O150" s="4">
        <v>2</v>
      </c>
      <c r="P150" s="4"/>
      <c r="Q150" s="4"/>
      <c r="R150" s="4"/>
      <c r="S150" s="4"/>
      <c r="T150" s="4"/>
      <c r="U150" s="4"/>
      <c r="V150" s="4"/>
      <c r="W150" s="4">
        <v>120623.18</v>
      </c>
      <c r="X150" s="4">
        <v>1</v>
      </c>
      <c r="Y150" s="4">
        <v>120623.18</v>
      </c>
      <c r="Z150" s="4"/>
      <c r="AA150" s="4"/>
      <c r="AB150" s="4"/>
    </row>
    <row r="151" spans="1:28" x14ac:dyDescent="0.2">
      <c r="A151" s="4">
        <v>50</v>
      </c>
      <c r="B151" s="4">
        <v>0</v>
      </c>
      <c r="C151" s="4">
        <v>0</v>
      </c>
      <c r="D151" s="4">
        <v>1</v>
      </c>
      <c r="E151" s="4">
        <v>227</v>
      </c>
      <c r="F151" s="4">
        <f>ROUND(Source!AX144,O151)</f>
        <v>0</v>
      </c>
      <c r="G151" s="4" t="s">
        <v>114</v>
      </c>
      <c r="H151" s="4" t="s">
        <v>115</v>
      </c>
      <c r="I151" s="4"/>
      <c r="J151" s="4"/>
      <c r="K151" s="4">
        <v>-227</v>
      </c>
      <c r="L151" s="4">
        <v>6</v>
      </c>
      <c r="M151" s="4">
        <v>3</v>
      </c>
      <c r="N151" s="4" t="s">
        <v>3</v>
      </c>
      <c r="O151" s="4">
        <v>2</v>
      </c>
      <c r="P151" s="4"/>
      <c r="Q151" s="4"/>
      <c r="R151" s="4"/>
      <c r="S151" s="4"/>
      <c r="T151" s="4"/>
      <c r="U151" s="4"/>
      <c r="V151" s="4"/>
      <c r="W151" s="4">
        <v>0</v>
      </c>
      <c r="X151" s="4">
        <v>1</v>
      </c>
      <c r="Y151" s="4">
        <v>0</v>
      </c>
      <c r="Z151" s="4"/>
      <c r="AA151" s="4"/>
      <c r="AB151" s="4"/>
    </row>
    <row r="152" spans="1:28" x14ac:dyDescent="0.2">
      <c r="A152" s="4">
        <v>50</v>
      </c>
      <c r="B152" s="4">
        <v>0</v>
      </c>
      <c r="C152" s="4">
        <v>0</v>
      </c>
      <c r="D152" s="4">
        <v>1</v>
      </c>
      <c r="E152" s="4">
        <v>228</v>
      </c>
      <c r="F152" s="4">
        <f>ROUND(Source!AY144,O152)</f>
        <v>120623.18</v>
      </c>
      <c r="G152" s="4" t="s">
        <v>116</v>
      </c>
      <c r="H152" s="4" t="s">
        <v>117</v>
      </c>
      <c r="I152" s="4"/>
      <c r="J152" s="4"/>
      <c r="K152" s="4">
        <v>-228</v>
      </c>
      <c r="L152" s="4">
        <v>7</v>
      </c>
      <c r="M152" s="4">
        <v>3</v>
      </c>
      <c r="N152" s="4" t="s">
        <v>3</v>
      </c>
      <c r="O152" s="4">
        <v>2</v>
      </c>
      <c r="P152" s="4"/>
      <c r="Q152" s="4"/>
      <c r="R152" s="4"/>
      <c r="S152" s="4"/>
      <c r="T152" s="4"/>
      <c r="U152" s="4"/>
      <c r="V152" s="4"/>
      <c r="W152" s="4">
        <v>120623.18</v>
      </c>
      <c r="X152" s="4">
        <v>1</v>
      </c>
      <c r="Y152" s="4">
        <v>120623.18</v>
      </c>
      <c r="Z152" s="4"/>
      <c r="AA152" s="4"/>
      <c r="AB152" s="4"/>
    </row>
    <row r="153" spans="1:28" x14ac:dyDescent="0.2">
      <c r="A153" s="4">
        <v>50</v>
      </c>
      <c r="B153" s="4">
        <v>0</v>
      </c>
      <c r="C153" s="4">
        <v>0</v>
      </c>
      <c r="D153" s="4">
        <v>1</v>
      </c>
      <c r="E153" s="4">
        <v>216</v>
      </c>
      <c r="F153" s="4">
        <f>ROUND(Source!AP144,O153)</f>
        <v>0</v>
      </c>
      <c r="G153" s="4" t="s">
        <v>118</v>
      </c>
      <c r="H153" s="4" t="s">
        <v>119</v>
      </c>
      <c r="I153" s="4"/>
      <c r="J153" s="4"/>
      <c r="K153" s="4">
        <v>-216</v>
      </c>
      <c r="L153" s="4">
        <v>8</v>
      </c>
      <c r="M153" s="4">
        <v>3</v>
      </c>
      <c r="N153" s="4" t="s">
        <v>3</v>
      </c>
      <c r="O153" s="4">
        <v>2</v>
      </c>
      <c r="P153" s="4"/>
      <c r="Q153" s="4"/>
      <c r="R153" s="4"/>
      <c r="S153" s="4"/>
      <c r="T153" s="4"/>
      <c r="U153" s="4"/>
      <c r="V153" s="4"/>
      <c r="W153" s="4">
        <v>0</v>
      </c>
      <c r="X153" s="4">
        <v>1</v>
      </c>
      <c r="Y153" s="4">
        <v>0</v>
      </c>
      <c r="Z153" s="4"/>
      <c r="AA153" s="4"/>
      <c r="AB153" s="4"/>
    </row>
    <row r="154" spans="1:28" x14ac:dyDescent="0.2">
      <c r="A154" s="4">
        <v>50</v>
      </c>
      <c r="B154" s="4">
        <v>0</v>
      </c>
      <c r="C154" s="4">
        <v>0</v>
      </c>
      <c r="D154" s="4">
        <v>1</v>
      </c>
      <c r="E154" s="4">
        <v>223</v>
      </c>
      <c r="F154" s="4">
        <f>ROUND(Source!AQ144,O154)</f>
        <v>0</v>
      </c>
      <c r="G154" s="4" t="s">
        <v>120</v>
      </c>
      <c r="H154" s="4" t="s">
        <v>121</v>
      </c>
      <c r="I154" s="4"/>
      <c r="J154" s="4"/>
      <c r="K154" s="4">
        <v>-223</v>
      </c>
      <c r="L154" s="4">
        <v>9</v>
      </c>
      <c r="M154" s="4">
        <v>3</v>
      </c>
      <c r="N154" s="4" t="s">
        <v>3</v>
      </c>
      <c r="O154" s="4">
        <v>2</v>
      </c>
      <c r="P154" s="4"/>
      <c r="Q154" s="4"/>
      <c r="R154" s="4"/>
      <c r="S154" s="4"/>
      <c r="T154" s="4"/>
      <c r="U154" s="4"/>
      <c r="V154" s="4"/>
      <c r="W154" s="4">
        <v>0</v>
      </c>
      <c r="X154" s="4">
        <v>1</v>
      </c>
      <c r="Y154" s="4">
        <v>0</v>
      </c>
      <c r="Z154" s="4"/>
      <c r="AA154" s="4"/>
      <c r="AB154" s="4"/>
    </row>
    <row r="155" spans="1:28" x14ac:dyDescent="0.2">
      <c r="A155" s="4">
        <v>50</v>
      </c>
      <c r="B155" s="4">
        <v>0</v>
      </c>
      <c r="C155" s="4">
        <v>0</v>
      </c>
      <c r="D155" s="4">
        <v>1</v>
      </c>
      <c r="E155" s="4">
        <v>229</v>
      </c>
      <c r="F155" s="4">
        <f>ROUND(Source!AZ144,O155)</f>
        <v>0</v>
      </c>
      <c r="G155" s="4" t="s">
        <v>122</v>
      </c>
      <c r="H155" s="4" t="s">
        <v>123</v>
      </c>
      <c r="I155" s="4"/>
      <c r="J155" s="4"/>
      <c r="K155" s="4">
        <v>-229</v>
      </c>
      <c r="L155" s="4">
        <v>10</v>
      </c>
      <c r="M155" s="4">
        <v>3</v>
      </c>
      <c r="N155" s="4" t="s">
        <v>3</v>
      </c>
      <c r="O155" s="4">
        <v>2</v>
      </c>
      <c r="P155" s="4"/>
      <c r="Q155" s="4"/>
      <c r="R155" s="4"/>
      <c r="S155" s="4"/>
      <c r="T155" s="4"/>
      <c r="U155" s="4"/>
      <c r="V155" s="4"/>
      <c r="W155" s="4">
        <v>0</v>
      </c>
      <c r="X155" s="4">
        <v>1</v>
      </c>
      <c r="Y155" s="4">
        <v>0</v>
      </c>
      <c r="Z155" s="4"/>
      <c r="AA155" s="4"/>
      <c r="AB155" s="4"/>
    </row>
    <row r="156" spans="1:28" x14ac:dyDescent="0.2">
      <c r="A156" s="4">
        <v>50</v>
      </c>
      <c r="B156" s="4">
        <v>0</v>
      </c>
      <c r="C156" s="4">
        <v>0</v>
      </c>
      <c r="D156" s="4">
        <v>1</v>
      </c>
      <c r="E156" s="4">
        <v>203</v>
      </c>
      <c r="F156" s="4">
        <f>ROUND(Source!Q144,O156)</f>
        <v>0</v>
      </c>
      <c r="G156" s="4" t="s">
        <v>124</v>
      </c>
      <c r="H156" s="4" t="s">
        <v>125</v>
      </c>
      <c r="I156" s="4"/>
      <c r="J156" s="4"/>
      <c r="K156" s="4">
        <v>-203</v>
      </c>
      <c r="L156" s="4">
        <v>11</v>
      </c>
      <c r="M156" s="4">
        <v>3</v>
      </c>
      <c r="N156" s="4" t="s">
        <v>3</v>
      </c>
      <c r="O156" s="4">
        <v>2</v>
      </c>
      <c r="P156" s="4"/>
      <c r="Q156" s="4"/>
      <c r="R156" s="4"/>
      <c r="S156" s="4"/>
      <c r="T156" s="4"/>
      <c r="U156" s="4"/>
      <c r="V156" s="4"/>
      <c r="W156" s="4">
        <v>0</v>
      </c>
      <c r="X156" s="4">
        <v>1</v>
      </c>
      <c r="Y156" s="4">
        <v>0</v>
      </c>
      <c r="Z156" s="4"/>
      <c r="AA156" s="4"/>
      <c r="AB156" s="4"/>
    </row>
    <row r="157" spans="1:28" x14ac:dyDescent="0.2">
      <c r="A157" s="4">
        <v>50</v>
      </c>
      <c r="B157" s="4">
        <v>0</v>
      </c>
      <c r="C157" s="4">
        <v>0</v>
      </c>
      <c r="D157" s="4">
        <v>1</v>
      </c>
      <c r="E157" s="4">
        <v>231</v>
      </c>
      <c r="F157" s="4">
        <f>ROUND(Source!BB144,O157)</f>
        <v>0</v>
      </c>
      <c r="G157" s="4" t="s">
        <v>126</v>
      </c>
      <c r="H157" s="4" t="s">
        <v>127</v>
      </c>
      <c r="I157" s="4"/>
      <c r="J157" s="4"/>
      <c r="K157" s="4">
        <v>-231</v>
      </c>
      <c r="L157" s="4">
        <v>12</v>
      </c>
      <c r="M157" s="4">
        <v>3</v>
      </c>
      <c r="N157" s="4" t="s">
        <v>3</v>
      </c>
      <c r="O157" s="4">
        <v>2</v>
      </c>
      <c r="P157" s="4"/>
      <c r="Q157" s="4"/>
      <c r="R157" s="4"/>
      <c r="S157" s="4"/>
      <c r="T157" s="4"/>
      <c r="U157" s="4"/>
      <c r="V157" s="4"/>
      <c r="W157" s="4">
        <v>0</v>
      </c>
      <c r="X157" s="4">
        <v>1</v>
      </c>
      <c r="Y157" s="4">
        <v>0</v>
      </c>
      <c r="Z157" s="4"/>
      <c r="AA157" s="4"/>
      <c r="AB157" s="4"/>
    </row>
    <row r="158" spans="1:28" x14ac:dyDescent="0.2">
      <c r="A158" s="4">
        <v>50</v>
      </c>
      <c r="B158" s="4">
        <v>0</v>
      </c>
      <c r="C158" s="4">
        <v>0</v>
      </c>
      <c r="D158" s="4">
        <v>1</v>
      </c>
      <c r="E158" s="4">
        <v>204</v>
      </c>
      <c r="F158" s="4">
        <f>ROUND(Source!R144,O158)</f>
        <v>0</v>
      </c>
      <c r="G158" s="4" t="s">
        <v>128</v>
      </c>
      <c r="H158" s="4" t="s">
        <v>129</v>
      </c>
      <c r="I158" s="4"/>
      <c r="J158" s="4"/>
      <c r="K158" s="4">
        <v>-204</v>
      </c>
      <c r="L158" s="4">
        <v>13</v>
      </c>
      <c r="M158" s="4">
        <v>3</v>
      </c>
      <c r="N158" s="4" t="s">
        <v>3</v>
      </c>
      <c r="O158" s="4">
        <v>2</v>
      </c>
      <c r="P158" s="4"/>
      <c r="Q158" s="4"/>
      <c r="R158" s="4"/>
      <c r="S158" s="4"/>
      <c r="T158" s="4"/>
      <c r="U158" s="4"/>
      <c r="V158" s="4"/>
      <c r="W158" s="4">
        <v>0</v>
      </c>
      <c r="X158" s="4">
        <v>1</v>
      </c>
      <c r="Y158" s="4">
        <v>0</v>
      </c>
      <c r="Z158" s="4"/>
      <c r="AA158" s="4"/>
      <c r="AB158" s="4"/>
    </row>
    <row r="159" spans="1:28" x14ac:dyDescent="0.2">
      <c r="A159" s="4">
        <v>50</v>
      </c>
      <c r="B159" s="4">
        <v>0</v>
      </c>
      <c r="C159" s="4">
        <v>0</v>
      </c>
      <c r="D159" s="4">
        <v>1</v>
      </c>
      <c r="E159" s="4">
        <v>205</v>
      </c>
      <c r="F159" s="4">
        <f>ROUND(Source!S144,O159)</f>
        <v>0</v>
      </c>
      <c r="G159" s="4" t="s">
        <v>130</v>
      </c>
      <c r="H159" s="4" t="s">
        <v>131</v>
      </c>
      <c r="I159" s="4"/>
      <c r="J159" s="4"/>
      <c r="K159" s="4">
        <v>-205</v>
      </c>
      <c r="L159" s="4">
        <v>14</v>
      </c>
      <c r="M159" s="4">
        <v>3</v>
      </c>
      <c r="N159" s="4" t="s">
        <v>3</v>
      </c>
      <c r="O159" s="4">
        <v>2</v>
      </c>
      <c r="P159" s="4"/>
      <c r="Q159" s="4"/>
      <c r="R159" s="4"/>
      <c r="S159" s="4"/>
      <c r="T159" s="4"/>
      <c r="U159" s="4"/>
      <c r="V159" s="4"/>
      <c r="W159" s="4">
        <v>0</v>
      </c>
      <c r="X159" s="4">
        <v>1</v>
      </c>
      <c r="Y159" s="4">
        <v>0</v>
      </c>
      <c r="Z159" s="4"/>
      <c r="AA159" s="4"/>
      <c r="AB159" s="4"/>
    </row>
    <row r="160" spans="1:28" x14ac:dyDescent="0.2">
      <c r="A160" s="4">
        <v>50</v>
      </c>
      <c r="B160" s="4">
        <v>0</v>
      </c>
      <c r="C160" s="4">
        <v>0</v>
      </c>
      <c r="D160" s="4">
        <v>1</v>
      </c>
      <c r="E160" s="4">
        <v>232</v>
      </c>
      <c r="F160" s="4">
        <f>ROUND(Source!BC144,O160)</f>
        <v>0</v>
      </c>
      <c r="G160" s="4" t="s">
        <v>132</v>
      </c>
      <c r="H160" s="4" t="s">
        <v>133</v>
      </c>
      <c r="I160" s="4"/>
      <c r="J160" s="4"/>
      <c r="K160" s="4">
        <v>-232</v>
      </c>
      <c r="L160" s="4">
        <v>15</v>
      </c>
      <c r="M160" s="4">
        <v>3</v>
      </c>
      <c r="N160" s="4" t="s">
        <v>3</v>
      </c>
      <c r="O160" s="4">
        <v>2</v>
      </c>
      <c r="P160" s="4"/>
      <c r="Q160" s="4"/>
      <c r="R160" s="4"/>
      <c r="S160" s="4"/>
      <c r="T160" s="4"/>
      <c r="U160" s="4"/>
      <c r="V160" s="4"/>
      <c r="W160" s="4">
        <v>0</v>
      </c>
      <c r="X160" s="4">
        <v>1</v>
      </c>
      <c r="Y160" s="4">
        <v>0</v>
      </c>
      <c r="Z160" s="4"/>
      <c r="AA160" s="4"/>
      <c r="AB160" s="4"/>
    </row>
    <row r="161" spans="1:206" x14ac:dyDescent="0.2">
      <c r="A161" s="4">
        <v>50</v>
      </c>
      <c r="B161" s="4">
        <v>0</v>
      </c>
      <c r="C161" s="4">
        <v>0</v>
      </c>
      <c r="D161" s="4">
        <v>1</v>
      </c>
      <c r="E161" s="4">
        <v>214</v>
      </c>
      <c r="F161" s="4">
        <f>ROUND(Source!AS144,O161)</f>
        <v>29186.53</v>
      </c>
      <c r="G161" s="4" t="s">
        <v>134</v>
      </c>
      <c r="H161" s="4" t="s">
        <v>135</v>
      </c>
      <c r="I161" s="4"/>
      <c r="J161" s="4"/>
      <c r="K161" s="4">
        <v>-214</v>
      </c>
      <c r="L161" s="4">
        <v>16</v>
      </c>
      <c r="M161" s="4">
        <v>3</v>
      </c>
      <c r="N161" s="4" t="s">
        <v>3</v>
      </c>
      <c r="O161" s="4">
        <v>2</v>
      </c>
      <c r="P161" s="4"/>
      <c r="Q161" s="4"/>
      <c r="R161" s="4"/>
      <c r="S161" s="4"/>
      <c r="T161" s="4"/>
      <c r="U161" s="4"/>
      <c r="V161" s="4"/>
      <c r="W161" s="4">
        <v>29186.53</v>
      </c>
      <c r="X161" s="4">
        <v>1</v>
      </c>
      <c r="Y161" s="4">
        <v>29186.53</v>
      </c>
      <c r="Z161" s="4"/>
      <c r="AA161" s="4"/>
      <c r="AB161" s="4"/>
    </row>
    <row r="162" spans="1:206" x14ac:dyDescent="0.2">
      <c r="A162" s="4">
        <v>50</v>
      </c>
      <c r="B162" s="4">
        <v>0</v>
      </c>
      <c r="C162" s="4">
        <v>0</v>
      </c>
      <c r="D162" s="4">
        <v>1</v>
      </c>
      <c r="E162" s="4">
        <v>215</v>
      </c>
      <c r="F162" s="4">
        <f>ROUND(Source!AT144,O162)</f>
        <v>91436.65</v>
      </c>
      <c r="G162" s="4" t="s">
        <v>136</v>
      </c>
      <c r="H162" s="4" t="s">
        <v>137</v>
      </c>
      <c r="I162" s="4"/>
      <c r="J162" s="4"/>
      <c r="K162" s="4">
        <v>-215</v>
      </c>
      <c r="L162" s="4">
        <v>17</v>
      </c>
      <c r="M162" s="4">
        <v>3</v>
      </c>
      <c r="N162" s="4" t="s">
        <v>3</v>
      </c>
      <c r="O162" s="4">
        <v>2</v>
      </c>
      <c r="P162" s="4"/>
      <c r="Q162" s="4"/>
      <c r="R162" s="4"/>
      <c r="S162" s="4"/>
      <c r="T162" s="4"/>
      <c r="U162" s="4"/>
      <c r="V162" s="4"/>
      <c r="W162" s="4">
        <v>91436.65</v>
      </c>
      <c r="X162" s="4">
        <v>1</v>
      </c>
      <c r="Y162" s="4">
        <v>91436.65</v>
      </c>
      <c r="Z162" s="4"/>
      <c r="AA162" s="4"/>
      <c r="AB162" s="4"/>
    </row>
    <row r="163" spans="1:206" x14ac:dyDescent="0.2">
      <c r="A163" s="4">
        <v>50</v>
      </c>
      <c r="B163" s="4">
        <v>0</v>
      </c>
      <c r="C163" s="4">
        <v>0</v>
      </c>
      <c r="D163" s="4">
        <v>1</v>
      </c>
      <c r="E163" s="4">
        <v>217</v>
      </c>
      <c r="F163" s="4">
        <f>ROUND(Source!AU144,O163)</f>
        <v>0</v>
      </c>
      <c r="G163" s="4" t="s">
        <v>138</v>
      </c>
      <c r="H163" s="4" t="s">
        <v>139</v>
      </c>
      <c r="I163" s="4"/>
      <c r="J163" s="4"/>
      <c r="K163" s="4">
        <v>-217</v>
      </c>
      <c r="L163" s="4">
        <v>18</v>
      </c>
      <c r="M163" s="4">
        <v>3</v>
      </c>
      <c r="N163" s="4" t="s">
        <v>3</v>
      </c>
      <c r="O163" s="4">
        <v>2</v>
      </c>
      <c r="P163" s="4"/>
      <c r="Q163" s="4"/>
      <c r="R163" s="4"/>
      <c r="S163" s="4"/>
      <c r="T163" s="4"/>
      <c r="U163" s="4"/>
      <c r="V163" s="4"/>
      <c r="W163" s="4">
        <v>0</v>
      </c>
      <c r="X163" s="4">
        <v>1</v>
      </c>
      <c r="Y163" s="4">
        <v>0</v>
      </c>
      <c r="Z163" s="4"/>
      <c r="AA163" s="4"/>
      <c r="AB163" s="4"/>
    </row>
    <row r="164" spans="1:206" x14ac:dyDescent="0.2">
      <c r="A164" s="4">
        <v>50</v>
      </c>
      <c r="B164" s="4">
        <v>0</v>
      </c>
      <c r="C164" s="4">
        <v>0</v>
      </c>
      <c r="D164" s="4">
        <v>1</v>
      </c>
      <c r="E164" s="4">
        <v>230</v>
      </c>
      <c r="F164" s="4">
        <f>ROUND(Source!BA144,O164)</f>
        <v>0</v>
      </c>
      <c r="G164" s="4" t="s">
        <v>140</v>
      </c>
      <c r="H164" s="4" t="s">
        <v>141</v>
      </c>
      <c r="I164" s="4"/>
      <c r="J164" s="4"/>
      <c r="K164" s="4">
        <v>-230</v>
      </c>
      <c r="L164" s="4">
        <v>19</v>
      </c>
      <c r="M164" s="4">
        <v>3</v>
      </c>
      <c r="N164" s="4" t="s">
        <v>3</v>
      </c>
      <c r="O164" s="4">
        <v>2</v>
      </c>
      <c r="P164" s="4"/>
      <c r="Q164" s="4"/>
      <c r="R164" s="4"/>
      <c r="S164" s="4"/>
      <c r="T164" s="4"/>
      <c r="U164" s="4"/>
      <c r="V164" s="4"/>
      <c r="W164" s="4">
        <v>0</v>
      </c>
      <c r="X164" s="4">
        <v>1</v>
      </c>
      <c r="Y164" s="4">
        <v>0</v>
      </c>
      <c r="Z164" s="4"/>
      <c r="AA164" s="4"/>
      <c r="AB164" s="4"/>
    </row>
    <row r="165" spans="1:206" x14ac:dyDescent="0.2">
      <c r="A165" s="4">
        <v>50</v>
      </c>
      <c r="B165" s="4">
        <v>0</v>
      </c>
      <c r="C165" s="4">
        <v>0</v>
      </c>
      <c r="D165" s="4">
        <v>1</v>
      </c>
      <c r="E165" s="4">
        <v>206</v>
      </c>
      <c r="F165" s="4">
        <f>ROUND(Source!T144,O165)</f>
        <v>0</v>
      </c>
      <c r="G165" s="4" t="s">
        <v>142</v>
      </c>
      <c r="H165" s="4" t="s">
        <v>143</v>
      </c>
      <c r="I165" s="4"/>
      <c r="J165" s="4"/>
      <c r="K165" s="4">
        <v>-206</v>
      </c>
      <c r="L165" s="4">
        <v>20</v>
      </c>
      <c r="M165" s="4">
        <v>3</v>
      </c>
      <c r="N165" s="4" t="s">
        <v>3</v>
      </c>
      <c r="O165" s="4">
        <v>2</v>
      </c>
      <c r="P165" s="4"/>
      <c r="Q165" s="4"/>
      <c r="R165" s="4"/>
      <c r="S165" s="4"/>
      <c r="T165" s="4"/>
      <c r="U165" s="4"/>
      <c r="V165" s="4"/>
      <c r="W165" s="4">
        <v>0</v>
      </c>
      <c r="X165" s="4">
        <v>1</v>
      </c>
      <c r="Y165" s="4">
        <v>0</v>
      </c>
      <c r="Z165" s="4"/>
      <c r="AA165" s="4"/>
      <c r="AB165" s="4"/>
    </row>
    <row r="166" spans="1:206" x14ac:dyDescent="0.2">
      <c r="A166" s="4">
        <v>50</v>
      </c>
      <c r="B166" s="4">
        <v>0</v>
      </c>
      <c r="C166" s="4">
        <v>0</v>
      </c>
      <c r="D166" s="4">
        <v>1</v>
      </c>
      <c r="E166" s="4">
        <v>207</v>
      </c>
      <c r="F166" s="4">
        <f>Source!U144</f>
        <v>0</v>
      </c>
      <c r="G166" s="4" t="s">
        <v>144</v>
      </c>
      <c r="H166" s="4" t="s">
        <v>145</v>
      </c>
      <c r="I166" s="4"/>
      <c r="J166" s="4"/>
      <c r="K166" s="4">
        <v>-207</v>
      </c>
      <c r="L166" s="4">
        <v>21</v>
      </c>
      <c r="M166" s="4">
        <v>3</v>
      </c>
      <c r="N166" s="4" t="s">
        <v>3</v>
      </c>
      <c r="O166" s="4">
        <v>-1</v>
      </c>
      <c r="P166" s="4"/>
      <c r="Q166" s="4"/>
      <c r="R166" s="4"/>
      <c r="S166" s="4"/>
      <c r="T166" s="4"/>
      <c r="U166" s="4"/>
      <c r="V166" s="4"/>
      <c r="W166" s="4">
        <v>0</v>
      </c>
      <c r="X166" s="4">
        <v>1</v>
      </c>
      <c r="Y166" s="4">
        <v>0</v>
      </c>
      <c r="Z166" s="4"/>
      <c r="AA166" s="4"/>
      <c r="AB166" s="4"/>
    </row>
    <row r="167" spans="1:206" x14ac:dyDescent="0.2">
      <c r="A167" s="4">
        <v>50</v>
      </c>
      <c r="B167" s="4">
        <v>0</v>
      </c>
      <c r="C167" s="4">
        <v>0</v>
      </c>
      <c r="D167" s="4">
        <v>1</v>
      </c>
      <c r="E167" s="4">
        <v>208</v>
      </c>
      <c r="F167" s="4">
        <f>Source!V144</f>
        <v>0</v>
      </c>
      <c r="G167" s="4" t="s">
        <v>146</v>
      </c>
      <c r="H167" s="4" t="s">
        <v>147</v>
      </c>
      <c r="I167" s="4"/>
      <c r="J167" s="4"/>
      <c r="K167" s="4">
        <v>-208</v>
      </c>
      <c r="L167" s="4">
        <v>22</v>
      </c>
      <c r="M167" s="4">
        <v>3</v>
      </c>
      <c r="N167" s="4" t="s">
        <v>3</v>
      </c>
      <c r="O167" s="4">
        <v>-1</v>
      </c>
      <c r="P167" s="4"/>
      <c r="Q167" s="4"/>
      <c r="R167" s="4"/>
      <c r="S167" s="4"/>
      <c r="T167" s="4"/>
      <c r="U167" s="4"/>
      <c r="V167" s="4"/>
      <c r="W167" s="4">
        <v>0</v>
      </c>
      <c r="X167" s="4">
        <v>1</v>
      </c>
      <c r="Y167" s="4">
        <v>0</v>
      </c>
      <c r="Z167" s="4"/>
      <c r="AA167" s="4"/>
      <c r="AB167" s="4"/>
    </row>
    <row r="168" spans="1:206" x14ac:dyDescent="0.2">
      <c r="A168" s="4">
        <v>50</v>
      </c>
      <c r="B168" s="4">
        <v>0</v>
      </c>
      <c r="C168" s="4">
        <v>0</v>
      </c>
      <c r="D168" s="4">
        <v>1</v>
      </c>
      <c r="E168" s="4">
        <v>209</v>
      </c>
      <c r="F168" s="4">
        <f>ROUND(Source!W144,O168)</f>
        <v>0</v>
      </c>
      <c r="G168" s="4" t="s">
        <v>148</v>
      </c>
      <c r="H168" s="4" t="s">
        <v>149</v>
      </c>
      <c r="I168" s="4"/>
      <c r="J168" s="4"/>
      <c r="K168" s="4">
        <v>-209</v>
      </c>
      <c r="L168" s="4">
        <v>23</v>
      </c>
      <c r="M168" s="4">
        <v>3</v>
      </c>
      <c r="N168" s="4" t="s">
        <v>3</v>
      </c>
      <c r="O168" s="4">
        <v>2</v>
      </c>
      <c r="P168" s="4"/>
      <c r="Q168" s="4"/>
      <c r="R168" s="4"/>
      <c r="S168" s="4"/>
      <c r="T168" s="4"/>
      <c r="U168" s="4"/>
      <c r="V168" s="4"/>
      <c r="W168" s="4">
        <v>0</v>
      </c>
      <c r="X168" s="4">
        <v>1</v>
      </c>
      <c r="Y168" s="4">
        <v>0</v>
      </c>
      <c r="Z168" s="4"/>
      <c r="AA168" s="4"/>
      <c r="AB168" s="4"/>
    </row>
    <row r="169" spans="1:206" x14ac:dyDescent="0.2">
      <c r="A169" s="4">
        <v>50</v>
      </c>
      <c r="B169" s="4">
        <v>0</v>
      </c>
      <c r="C169" s="4">
        <v>0</v>
      </c>
      <c r="D169" s="4">
        <v>1</v>
      </c>
      <c r="E169" s="4">
        <v>233</v>
      </c>
      <c r="F169" s="4">
        <f>ROUND(Source!BD144,O169)</f>
        <v>0</v>
      </c>
      <c r="G169" s="4" t="s">
        <v>150</v>
      </c>
      <c r="H169" s="4" t="s">
        <v>151</v>
      </c>
      <c r="I169" s="4"/>
      <c r="J169" s="4"/>
      <c r="K169" s="4">
        <v>-233</v>
      </c>
      <c r="L169" s="4">
        <v>24</v>
      </c>
      <c r="M169" s="4">
        <v>3</v>
      </c>
      <c r="N169" s="4" t="s">
        <v>3</v>
      </c>
      <c r="O169" s="4">
        <v>2</v>
      </c>
      <c r="P169" s="4"/>
      <c r="Q169" s="4"/>
      <c r="R169" s="4"/>
      <c r="S169" s="4"/>
      <c r="T169" s="4"/>
      <c r="U169" s="4"/>
      <c r="V169" s="4"/>
      <c r="W169" s="4">
        <v>0</v>
      </c>
      <c r="X169" s="4">
        <v>1</v>
      </c>
      <c r="Y169" s="4">
        <v>0</v>
      </c>
      <c r="Z169" s="4"/>
      <c r="AA169" s="4"/>
      <c r="AB169" s="4"/>
    </row>
    <row r="170" spans="1:206" x14ac:dyDescent="0.2">
      <c r="A170" s="4">
        <v>50</v>
      </c>
      <c r="B170" s="4">
        <v>0</v>
      </c>
      <c r="C170" s="4">
        <v>0</v>
      </c>
      <c r="D170" s="4">
        <v>1</v>
      </c>
      <c r="E170" s="4">
        <v>210</v>
      </c>
      <c r="F170" s="4">
        <f>ROUND(Source!X144,O170)</f>
        <v>0</v>
      </c>
      <c r="G170" s="4" t="s">
        <v>152</v>
      </c>
      <c r="H170" s="4" t="s">
        <v>153</v>
      </c>
      <c r="I170" s="4"/>
      <c r="J170" s="4"/>
      <c r="K170" s="4">
        <v>-210</v>
      </c>
      <c r="L170" s="4">
        <v>25</v>
      </c>
      <c r="M170" s="4">
        <v>3</v>
      </c>
      <c r="N170" s="4" t="s">
        <v>3</v>
      </c>
      <c r="O170" s="4">
        <v>2</v>
      </c>
      <c r="P170" s="4"/>
      <c r="Q170" s="4"/>
      <c r="R170" s="4"/>
      <c r="S170" s="4"/>
      <c r="T170" s="4"/>
      <c r="U170" s="4"/>
      <c r="V170" s="4"/>
      <c r="W170" s="4">
        <v>0</v>
      </c>
      <c r="X170" s="4">
        <v>1</v>
      </c>
      <c r="Y170" s="4">
        <v>0</v>
      </c>
      <c r="Z170" s="4"/>
      <c r="AA170" s="4"/>
      <c r="AB170" s="4"/>
    </row>
    <row r="171" spans="1:206" x14ac:dyDescent="0.2">
      <c r="A171" s="4">
        <v>50</v>
      </c>
      <c r="B171" s="4">
        <v>0</v>
      </c>
      <c r="C171" s="4">
        <v>0</v>
      </c>
      <c r="D171" s="4">
        <v>1</v>
      </c>
      <c r="E171" s="4">
        <v>211</v>
      </c>
      <c r="F171" s="4">
        <f>ROUND(Source!Y144,O171)</f>
        <v>0</v>
      </c>
      <c r="G171" s="4" t="s">
        <v>154</v>
      </c>
      <c r="H171" s="4" t="s">
        <v>155</v>
      </c>
      <c r="I171" s="4"/>
      <c r="J171" s="4"/>
      <c r="K171" s="4">
        <v>-211</v>
      </c>
      <c r="L171" s="4">
        <v>26</v>
      </c>
      <c r="M171" s="4">
        <v>3</v>
      </c>
      <c r="N171" s="4" t="s">
        <v>3</v>
      </c>
      <c r="O171" s="4">
        <v>2</v>
      </c>
      <c r="P171" s="4"/>
      <c r="Q171" s="4"/>
      <c r="R171" s="4"/>
      <c r="S171" s="4"/>
      <c r="T171" s="4"/>
      <c r="U171" s="4"/>
      <c r="V171" s="4"/>
      <c r="W171" s="4">
        <v>0</v>
      </c>
      <c r="X171" s="4">
        <v>1</v>
      </c>
      <c r="Y171" s="4">
        <v>0</v>
      </c>
      <c r="Z171" s="4"/>
      <c r="AA171" s="4"/>
      <c r="AB171" s="4"/>
    </row>
    <row r="172" spans="1:206" x14ac:dyDescent="0.2">
      <c r="A172" s="4">
        <v>50</v>
      </c>
      <c r="B172" s="4">
        <v>0</v>
      </c>
      <c r="C172" s="4">
        <v>0</v>
      </c>
      <c r="D172" s="4">
        <v>1</v>
      </c>
      <c r="E172" s="4">
        <v>224</v>
      </c>
      <c r="F172" s="4">
        <f>ROUND(Source!AR144,O172)</f>
        <v>120623.18</v>
      </c>
      <c r="G172" s="4" t="s">
        <v>156</v>
      </c>
      <c r="H172" s="4" t="s">
        <v>157</v>
      </c>
      <c r="I172" s="4"/>
      <c r="J172" s="4"/>
      <c r="K172" s="4">
        <v>-224</v>
      </c>
      <c r="L172" s="4">
        <v>27</v>
      </c>
      <c r="M172" s="4">
        <v>3</v>
      </c>
      <c r="N172" s="4" t="s">
        <v>3</v>
      </c>
      <c r="O172" s="4">
        <v>2</v>
      </c>
      <c r="P172" s="4"/>
      <c r="Q172" s="4"/>
      <c r="R172" s="4"/>
      <c r="S172" s="4"/>
      <c r="T172" s="4"/>
      <c r="U172" s="4"/>
      <c r="V172" s="4"/>
      <c r="W172" s="4">
        <v>120623.18</v>
      </c>
      <c r="X172" s="4">
        <v>1</v>
      </c>
      <c r="Y172" s="4">
        <v>120623.18</v>
      </c>
      <c r="Z172" s="4"/>
      <c r="AA172" s="4"/>
      <c r="AB172" s="4"/>
    </row>
    <row r="174" spans="1:206" x14ac:dyDescent="0.2">
      <c r="A174" s="1">
        <v>4</v>
      </c>
      <c r="B174" s="1">
        <v>0</v>
      </c>
      <c r="C174" s="1"/>
      <c r="D174" s="1">
        <f>ROW(A181)</f>
        <v>181</v>
      </c>
      <c r="E174" s="1"/>
      <c r="F174" s="1" t="s">
        <v>18</v>
      </c>
      <c r="G174" s="1" t="s">
        <v>278</v>
      </c>
      <c r="H174" s="1" t="s">
        <v>3</v>
      </c>
      <c r="I174" s="1">
        <v>0</v>
      </c>
      <c r="J174" s="1"/>
      <c r="K174" s="1">
        <v>0</v>
      </c>
      <c r="L174" s="1"/>
      <c r="M174" s="1" t="s">
        <v>3</v>
      </c>
      <c r="N174" s="1"/>
      <c r="O174" s="1"/>
      <c r="P174" s="1"/>
      <c r="Q174" s="1"/>
      <c r="R174" s="1"/>
      <c r="S174" s="1">
        <v>0</v>
      </c>
      <c r="T174" s="1"/>
      <c r="U174" s="1" t="s">
        <v>3</v>
      </c>
      <c r="V174" s="1">
        <v>0</v>
      </c>
      <c r="W174" s="1"/>
      <c r="X174" s="1"/>
      <c r="Y174" s="1"/>
      <c r="Z174" s="1"/>
      <c r="AA174" s="1"/>
      <c r="AB174" s="1" t="s">
        <v>3</v>
      </c>
      <c r="AC174" s="1" t="s">
        <v>3</v>
      </c>
      <c r="AD174" s="1" t="s">
        <v>3</v>
      </c>
      <c r="AE174" s="1" t="s">
        <v>3</v>
      </c>
      <c r="AF174" s="1" t="s">
        <v>3</v>
      </c>
      <c r="AG174" s="1" t="s">
        <v>3</v>
      </c>
      <c r="AH174" s="1"/>
      <c r="AI174" s="1"/>
      <c r="AJ174" s="1"/>
      <c r="AK174" s="1"/>
      <c r="AL174" s="1"/>
      <c r="AM174" s="1"/>
      <c r="AN174" s="1"/>
      <c r="AO174" s="1"/>
      <c r="AP174" s="1" t="s">
        <v>3</v>
      </c>
      <c r="AQ174" s="1" t="s">
        <v>3</v>
      </c>
      <c r="AR174" s="1" t="s">
        <v>3</v>
      </c>
      <c r="AS174" s="1"/>
      <c r="AT174" s="1"/>
      <c r="AU174" s="1"/>
      <c r="AV174" s="1"/>
      <c r="AW174" s="1"/>
      <c r="AX174" s="1"/>
      <c r="AY174" s="1"/>
      <c r="AZ174" s="1" t="s">
        <v>3</v>
      </c>
      <c r="BA174" s="1"/>
      <c r="BB174" s="1" t="s">
        <v>3</v>
      </c>
      <c r="BC174" s="1" t="s">
        <v>3</v>
      </c>
      <c r="BD174" s="1" t="s">
        <v>3</v>
      </c>
      <c r="BE174" s="1" t="s">
        <v>3</v>
      </c>
      <c r="BF174" s="1" t="s">
        <v>3</v>
      </c>
      <c r="BG174" s="1" t="s">
        <v>3</v>
      </c>
      <c r="BH174" s="1" t="s">
        <v>3</v>
      </c>
      <c r="BI174" s="1" t="s">
        <v>3</v>
      </c>
      <c r="BJ174" s="1" t="s">
        <v>3</v>
      </c>
      <c r="BK174" s="1" t="s">
        <v>3</v>
      </c>
      <c r="BL174" s="1" t="s">
        <v>3</v>
      </c>
      <c r="BM174" s="1" t="s">
        <v>3</v>
      </c>
      <c r="BN174" s="1" t="s">
        <v>3</v>
      </c>
      <c r="BO174" s="1" t="s">
        <v>3</v>
      </c>
      <c r="BP174" s="1" t="s">
        <v>3</v>
      </c>
      <c r="BQ174" s="1"/>
      <c r="BR174" s="1"/>
      <c r="BS174" s="1"/>
      <c r="BT174" s="1"/>
      <c r="BU174" s="1"/>
      <c r="BV174" s="1"/>
      <c r="BW174" s="1"/>
      <c r="BX174" s="1">
        <v>0</v>
      </c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>
        <v>0</v>
      </c>
    </row>
    <row r="176" spans="1:206" x14ac:dyDescent="0.2">
      <c r="A176" s="2">
        <v>52</v>
      </c>
      <c r="B176" s="2">
        <f t="shared" ref="B176:G176" si="161">B181</f>
        <v>0</v>
      </c>
      <c r="C176" s="2">
        <f t="shared" si="161"/>
        <v>4</v>
      </c>
      <c r="D176" s="2">
        <f t="shared" si="161"/>
        <v>174</v>
      </c>
      <c r="E176" s="2">
        <f t="shared" si="161"/>
        <v>0</v>
      </c>
      <c r="F176" s="2" t="str">
        <f t="shared" si="161"/>
        <v>Новый раздел</v>
      </c>
      <c r="G176" s="2" t="str">
        <f t="shared" si="161"/>
        <v>Оборудование</v>
      </c>
      <c r="H176" s="2"/>
      <c r="I176" s="2"/>
      <c r="J176" s="2"/>
      <c r="K176" s="2"/>
      <c r="L176" s="2"/>
      <c r="M176" s="2"/>
      <c r="N176" s="2"/>
      <c r="O176" s="2">
        <f t="shared" ref="O176:AT176" si="162">O181</f>
        <v>75856</v>
      </c>
      <c r="P176" s="2">
        <f t="shared" si="162"/>
        <v>75856</v>
      </c>
      <c r="Q176" s="2">
        <f t="shared" si="162"/>
        <v>0</v>
      </c>
      <c r="R176" s="2">
        <f t="shared" si="162"/>
        <v>0</v>
      </c>
      <c r="S176" s="2">
        <f t="shared" si="162"/>
        <v>0</v>
      </c>
      <c r="T176" s="2">
        <f t="shared" si="162"/>
        <v>0</v>
      </c>
      <c r="U176" s="2">
        <f t="shared" si="162"/>
        <v>0</v>
      </c>
      <c r="V176" s="2">
        <f t="shared" si="162"/>
        <v>0</v>
      </c>
      <c r="W176" s="2">
        <f t="shared" si="162"/>
        <v>0</v>
      </c>
      <c r="X176" s="2">
        <f t="shared" si="162"/>
        <v>0</v>
      </c>
      <c r="Y176" s="2">
        <f t="shared" si="162"/>
        <v>0</v>
      </c>
      <c r="Z176" s="2">
        <f t="shared" si="162"/>
        <v>0</v>
      </c>
      <c r="AA176" s="2">
        <f t="shared" si="162"/>
        <v>0</v>
      </c>
      <c r="AB176" s="2">
        <f t="shared" si="162"/>
        <v>75856</v>
      </c>
      <c r="AC176" s="2">
        <f t="shared" si="162"/>
        <v>75856</v>
      </c>
      <c r="AD176" s="2">
        <f t="shared" si="162"/>
        <v>0</v>
      </c>
      <c r="AE176" s="2">
        <f t="shared" si="162"/>
        <v>0</v>
      </c>
      <c r="AF176" s="2">
        <f t="shared" si="162"/>
        <v>0</v>
      </c>
      <c r="AG176" s="2">
        <f t="shared" si="162"/>
        <v>0</v>
      </c>
      <c r="AH176" s="2">
        <f t="shared" si="162"/>
        <v>0</v>
      </c>
      <c r="AI176" s="2">
        <f t="shared" si="162"/>
        <v>0</v>
      </c>
      <c r="AJ176" s="2">
        <f t="shared" si="162"/>
        <v>0</v>
      </c>
      <c r="AK176" s="2">
        <f t="shared" si="162"/>
        <v>0</v>
      </c>
      <c r="AL176" s="2">
        <f t="shared" si="162"/>
        <v>0</v>
      </c>
      <c r="AM176" s="2">
        <f t="shared" si="162"/>
        <v>0</v>
      </c>
      <c r="AN176" s="2">
        <f t="shared" si="162"/>
        <v>0</v>
      </c>
      <c r="AO176" s="2">
        <f t="shared" si="162"/>
        <v>0</v>
      </c>
      <c r="AP176" s="2">
        <f t="shared" si="162"/>
        <v>0</v>
      </c>
      <c r="AQ176" s="2">
        <f t="shared" si="162"/>
        <v>0</v>
      </c>
      <c r="AR176" s="2">
        <f t="shared" si="162"/>
        <v>75856</v>
      </c>
      <c r="AS176" s="2">
        <f t="shared" si="162"/>
        <v>75856</v>
      </c>
      <c r="AT176" s="2">
        <f t="shared" si="162"/>
        <v>0</v>
      </c>
      <c r="AU176" s="2">
        <f t="shared" ref="AU176:BZ176" si="163">AU181</f>
        <v>0</v>
      </c>
      <c r="AV176" s="2">
        <f t="shared" si="163"/>
        <v>75856</v>
      </c>
      <c r="AW176" s="2">
        <f t="shared" si="163"/>
        <v>75856</v>
      </c>
      <c r="AX176" s="2">
        <f t="shared" si="163"/>
        <v>0</v>
      </c>
      <c r="AY176" s="2">
        <f t="shared" si="163"/>
        <v>75856</v>
      </c>
      <c r="AZ176" s="2">
        <f t="shared" si="163"/>
        <v>0</v>
      </c>
      <c r="BA176" s="2">
        <f t="shared" si="163"/>
        <v>0</v>
      </c>
      <c r="BB176" s="2">
        <f t="shared" si="163"/>
        <v>0</v>
      </c>
      <c r="BC176" s="2">
        <f t="shared" si="163"/>
        <v>0</v>
      </c>
      <c r="BD176" s="2">
        <f t="shared" si="163"/>
        <v>0</v>
      </c>
      <c r="BE176" s="2">
        <f t="shared" si="163"/>
        <v>0</v>
      </c>
      <c r="BF176" s="2">
        <f t="shared" si="163"/>
        <v>0</v>
      </c>
      <c r="BG176" s="2">
        <f t="shared" si="163"/>
        <v>0</v>
      </c>
      <c r="BH176" s="2">
        <f t="shared" si="163"/>
        <v>0</v>
      </c>
      <c r="BI176" s="2">
        <f t="shared" si="163"/>
        <v>0</v>
      </c>
      <c r="BJ176" s="2">
        <f t="shared" si="163"/>
        <v>0</v>
      </c>
      <c r="BK176" s="2">
        <f t="shared" si="163"/>
        <v>0</v>
      </c>
      <c r="BL176" s="2">
        <f t="shared" si="163"/>
        <v>0</v>
      </c>
      <c r="BM176" s="2">
        <f t="shared" si="163"/>
        <v>0</v>
      </c>
      <c r="BN176" s="2">
        <f t="shared" si="163"/>
        <v>0</v>
      </c>
      <c r="BO176" s="2">
        <f t="shared" si="163"/>
        <v>0</v>
      </c>
      <c r="BP176" s="2">
        <f t="shared" si="163"/>
        <v>0</v>
      </c>
      <c r="BQ176" s="2">
        <f t="shared" si="163"/>
        <v>0</v>
      </c>
      <c r="BR176" s="2">
        <f t="shared" si="163"/>
        <v>0</v>
      </c>
      <c r="BS176" s="2">
        <f t="shared" si="163"/>
        <v>0</v>
      </c>
      <c r="BT176" s="2">
        <f t="shared" si="163"/>
        <v>0</v>
      </c>
      <c r="BU176" s="2">
        <f t="shared" si="163"/>
        <v>0</v>
      </c>
      <c r="BV176" s="2">
        <f t="shared" si="163"/>
        <v>0</v>
      </c>
      <c r="BW176" s="2">
        <f t="shared" si="163"/>
        <v>0</v>
      </c>
      <c r="BX176" s="2">
        <f t="shared" si="163"/>
        <v>0</v>
      </c>
      <c r="BY176" s="2">
        <f t="shared" si="163"/>
        <v>0</v>
      </c>
      <c r="BZ176" s="2">
        <f t="shared" si="163"/>
        <v>0</v>
      </c>
      <c r="CA176" s="2">
        <f t="shared" ref="CA176:DF176" si="164">CA181</f>
        <v>75856</v>
      </c>
      <c r="CB176" s="2">
        <f t="shared" si="164"/>
        <v>75856</v>
      </c>
      <c r="CC176" s="2">
        <f t="shared" si="164"/>
        <v>0</v>
      </c>
      <c r="CD176" s="2">
        <f t="shared" si="164"/>
        <v>0</v>
      </c>
      <c r="CE176" s="2">
        <f t="shared" si="164"/>
        <v>75856</v>
      </c>
      <c r="CF176" s="2">
        <f t="shared" si="164"/>
        <v>75856</v>
      </c>
      <c r="CG176" s="2">
        <f t="shared" si="164"/>
        <v>0</v>
      </c>
      <c r="CH176" s="2">
        <f t="shared" si="164"/>
        <v>75856</v>
      </c>
      <c r="CI176" s="2">
        <f t="shared" si="164"/>
        <v>0</v>
      </c>
      <c r="CJ176" s="2">
        <f t="shared" si="164"/>
        <v>0</v>
      </c>
      <c r="CK176" s="2">
        <f t="shared" si="164"/>
        <v>0</v>
      </c>
      <c r="CL176" s="2">
        <f t="shared" si="164"/>
        <v>0</v>
      </c>
      <c r="CM176" s="2">
        <f t="shared" si="164"/>
        <v>0</v>
      </c>
      <c r="CN176" s="2">
        <f t="shared" si="164"/>
        <v>0</v>
      </c>
      <c r="CO176" s="2">
        <f t="shared" si="164"/>
        <v>0</v>
      </c>
      <c r="CP176" s="2">
        <f t="shared" si="164"/>
        <v>0</v>
      </c>
      <c r="CQ176" s="2">
        <f t="shared" si="164"/>
        <v>0</v>
      </c>
      <c r="CR176" s="2">
        <f t="shared" si="164"/>
        <v>0</v>
      </c>
      <c r="CS176" s="2">
        <f t="shared" si="164"/>
        <v>0</v>
      </c>
      <c r="CT176" s="2">
        <f t="shared" si="164"/>
        <v>0</v>
      </c>
      <c r="CU176" s="2">
        <f t="shared" si="164"/>
        <v>0</v>
      </c>
      <c r="CV176" s="2">
        <f t="shared" si="164"/>
        <v>0</v>
      </c>
      <c r="CW176" s="2">
        <f t="shared" si="164"/>
        <v>0</v>
      </c>
      <c r="CX176" s="2">
        <f t="shared" si="164"/>
        <v>0</v>
      </c>
      <c r="CY176" s="2">
        <f t="shared" si="164"/>
        <v>0</v>
      </c>
      <c r="CZ176" s="2">
        <f t="shared" si="164"/>
        <v>0</v>
      </c>
      <c r="DA176" s="2">
        <f t="shared" si="164"/>
        <v>0</v>
      </c>
      <c r="DB176" s="2">
        <f t="shared" si="164"/>
        <v>0</v>
      </c>
      <c r="DC176" s="2">
        <f t="shared" si="164"/>
        <v>0</v>
      </c>
      <c r="DD176" s="2">
        <f t="shared" si="164"/>
        <v>0</v>
      </c>
      <c r="DE176" s="2">
        <f t="shared" si="164"/>
        <v>0</v>
      </c>
      <c r="DF176" s="2">
        <f t="shared" si="164"/>
        <v>0</v>
      </c>
      <c r="DG176" s="3">
        <f t="shared" ref="DG176:EL176" si="165">DG181</f>
        <v>0</v>
      </c>
      <c r="DH176" s="3">
        <f t="shared" si="165"/>
        <v>0</v>
      </c>
      <c r="DI176" s="3">
        <f t="shared" si="165"/>
        <v>0</v>
      </c>
      <c r="DJ176" s="3">
        <f t="shared" si="165"/>
        <v>0</v>
      </c>
      <c r="DK176" s="3">
        <f t="shared" si="165"/>
        <v>0</v>
      </c>
      <c r="DL176" s="3">
        <f t="shared" si="165"/>
        <v>0</v>
      </c>
      <c r="DM176" s="3">
        <f t="shared" si="165"/>
        <v>0</v>
      </c>
      <c r="DN176" s="3">
        <f t="shared" si="165"/>
        <v>0</v>
      </c>
      <c r="DO176" s="3">
        <f t="shared" si="165"/>
        <v>0</v>
      </c>
      <c r="DP176" s="3">
        <f t="shared" si="165"/>
        <v>0</v>
      </c>
      <c r="DQ176" s="3">
        <f t="shared" si="165"/>
        <v>0</v>
      </c>
      <c r="DR176" s="3">
        <f t="shared" si="165"/>
        <v>0</v>
      </c>
      <c r="DS176" s="3">
        <f t="shared" si="165"/>
        <v>0</v>
      </c>
      <c r="DT176" s="3">
        <f t="shared" si="165"/>
        <v>0</v>
      </c>
      <c r="DU176" s="3">
        <f t="shared" si="165"/>
        <v>0</v>
      </c>
      <c r="DV176" s="3">
        <f t="shared" si="165"/>
        <v>0</v>
      </c>
      <c r="DW176" s="3">
        <f t="shared" si="165"/>
        <v>0</v>
      </c>
      <c r="DX176" s="3">
        <f t="shared" si="165"/>
        <v>0</v>
      </c>
      <c r="DY176" s="3">
        <f t="shared" si="165"/>
        <v>0</v>
      </c>
      <c r="DZ176" s="3">
        <f t="shared" si="165"/>
        <v>0</v>
      </c>
      <c r="EA176" s="3">
        <f t="shared" si="165"/>
        <v>0</v>
      </c>
      <c r="EB176" s="3">
        <f t="shared" si="165"/>
        <v>0</v>
      </c>
      <c r="EC176" s="3">
        <f t="shared" si="165"/>
        <v>0</v>
      </c>
      <c r="ED176" s="3">
        <f t="shared" si="165"/>
        <v>0</v>
      </c>
      <c r="EE176" s="3">
        <f t="shared" si="165"/>
        <v>0</v>
      </c>
      <c r="EF176" s="3">
        <f t="shared" si="165"/>
        <v>0</v>
      </c>
      <c r="EG176" s="3">
        <f t="shared" si="165"/>
        <v>0</v>
      </c>
      <c r="EH176" s="3">
        <f t="shared" si="165"/>
        <v>0</v>
      </c>
      <c r="EI176" s="3">
        <f t="shared" si="165"/>
        <v>0</v>
      </c>
      <c r="EJ176" s="3">
        <f t="shared" si="165"/>
        <v>0</v>
      </c>
      <c r="EK176" s="3">
        <f t="shared" si="165"/>
        <v>0</v>
      </c>
      <c r="EL176" s="3">
        <f t="shared" si="165"/>
        <v>0</v>
      </c>
      <c r="EM176" s="3">
        <f t="shared" ref="EM176:FR176" si="166">EM181</f>
        <v>0</v>
      </c>
      <c r="EN176" s="3">
        <f t="shared" si="166"/>
        <v>0</v>
      </c>
      <c r="EO176" s="3">
        <f t="shared" si="166"/>
        <v>0</v>
      </c>
      <c r="EP176" s="3">
        <f t="shared" si="166"/>
        <v>0</v>
      </c>
      <c r="EQ176" s="3">
        <f t="shared" si="166"/>
        <v>0</v>
      </c>
      <c r="ER176" s="3">
        <f t="shared" si="166"/>
        <v>0</v>
      </c>
      <c r="ES176" s="3">
        <f t="shared" si="166"/>
        <v>0</v>
      </c>
      <c r="ET176" s="3">
        <f t="shared" si="166"/>
        <v>0</v>
      </c>
      <c r="EU176" s="3">
        <f t="shared" si="166"/>
        <v>0</v>
      </c>
      <c r="EV176" s="3">
        <f t="shared" si="166"/>
        <v>0</v>
      </c>
      <c r="EW176" s="3">
        <f t="shared" si="166"/>
        <v>0</v>
      </c>
      <c r="EX176" s="3">
        <f t="shared" si="166"/>
        <v>0</v>
      </c>
      <c r="EY176" s="3">
        <f t="shared" si="166"/>
        <v>0</v>
      </c>
      <c r="EZ176" s="3">
        <f t="shared" si="166"/>
        <v>0</v>
      </c>
      <c r="FA176" s="3">
        <f t="shared" si="166"/>
        <v>0</v>
      </c>
      <c r="FB176" s="3">
        <f t="shared" si="166"/>
        <v>0</v>
      </c>
      <c r="FC176" s="3">
        <f t="shared" si="166"/>
        <v>0</v>
      </c>
      <c r="FD176" s="3">
        <f t="shared" si="166"/>
        <v>0</v>
      </c>
      <c r="FE176" s="3">
        <f t="shared" si="166"/>
        <v>0</v>
      </c>
      <c r="FF176" s="3">
        <f t="shared" si="166"/>
        <v>0</v>
      </c>
      <c r="FG176" s="3">
        <f t="shared" si="166"/>
        <v>0</v>
      </c>
      <c r="FH176" s="3">
        <f t="shared" si="166"/>
        <v>0</v>
      </c>
      <c r="FI176" s="3">
        <f t="shared" si="166"/>
        <v>0</v>
      </c>
      <c r="FJ176" s="3">
        <f t="shared" si="166"/>
        <v>0</v>
      </c>
      <c r="FK176" s="3">
        <f t="shared" si="166"/>
        <v>0</v>
      </c>
      <c r="FL176" s="3">
        <f t="shared" si="166"/>
        <v>0</v>
      </c>
      <c r="FM176" s="3">
        <f t="shared" si="166"/>
        <v>0</v>
      </c>
      <c r="FN176" s="3">
        <f t="shared" si="166"/>
        <v>0</v>
      </c>
      <c r="FO176" s="3">
        <f t="shared" si="166"/>
        <v>0</v>
      </c>
      <c r="FP176" s="3">
        <f t="shared" si="166"/>
        <v>0</v>
      </c>
      <c r="FQ176" s="3">
        <f t="shared" si="166"/>
        <v>0</v>
      </c>
      <c r="FR176" s="3">
        <f t="shared" si="166"/>
        <v>0</v>
      </c>
      <c r="FS176" s="3">
        <f t="shared" ref="FS176:GX176" si="167">FS181</f>
        <v>0</v>
      </c>
      <c r="FT176" s="3">
        <f t="shared" si="167"/>
        <v>0</v>
      </c>
      <c r="FU176" s="3">
        <f t="shared" si="167"/>
        <v>0</v>
      </c>
      <c r="FV176" s="3">
        <f t="shared" si="167"/>
        <v>0</v>
      </c>
      <c r="FW176" s="3">
        <f t="shared" si="167"/>
        <v>0</v>
      </c>
      <c r="FX176" s="3">
        <f t="shared" si="167"/>
        <v>0</v>
      </c>
      <c r="FY176" s="3">
        <f t="shared" si="167"/>
        <v>0</v>
      </c>
      <c r="FZ176" s="3">
        <f t="shared" si="167"/>
        <v>0</v>
      </c>
      <c r="GA176" s="3">
        <f t="shared" si="167"/>
        <v>0</v>
      </c>
      <c r="GB176" s="3">
        <f t="shared" si="167"/>
        <v>0</v>
      </c>
      <c r="GC176" s="3">
        <f t="shared" si="167"/>
        <v>0</v>
      </c>
      <c r="GD176" s="3">
        <f t="shared" si="167"/>
        <v>0</v>
      </c>
      <c r="GE176" s="3">
        <f t="shared" si="167"/>
        <v>0</v>
      </c>
      <c r="GF176" s="3">
        <f t="shared" si="167"/>
        <v>0</v>
      </c>
      <c r="GG176" s="3">
        <f t="shared" si="167"/>
        <v>0</v>
      </c>
      <c r="GH176" s="3">
        <f t="shared" si="167"/>
        <v>0</v>
      </c>
      <c r="GI176" s="3">
        <f t="shared" si="167"/>
        <v>0</v>
      </c>
      <c r="GJ176" s="3">
        <f t="shared" si="167"/>
        <v>0</v>
      </c>
      <c r="GK176" s="3">
        <f t="shared" si="167"/>
        <v>0</v>
      </c>
      <c r="GL176" s="3">
        <f t="shared" si="167"/>
        <v>0</v>
      </c>
      <c r="GM176" s="3">
        <f t="shared" si="167"/>
        <v>0</v>
      </c>
      <c r="GN176" s="3">
        <f t="shared" si="167"/>
        <v>0</v>
      </c>
      <c r="GO176" s="3">
        <f t="shared" si="167"/>
        <v>0</v>
      </c>
      <c r="GP176" s="3">
        <f t="shared" si="167"/>
        <v>0</v>
      </c>
      <c r="GQ176" s="3">
        <f t="shared" si="167"/>
        <v>0</v>
      </c>
      <c r="GR176" s="3">
        <f t="shared" si="167"/>
        <v>0</v>
      </c>
      <c r="GS176" s="3">
        <f t="shared" si="167"/>
        <v>0</v>
      </c>
      <c r="GT176" s="3">
        <f t="shared" si="167"/>
        <v>0</v>
      </c>
      <c r="GU176" s="3">
        <f t="shared" si="167"/>
        <v>0</v>
      </c>
      <c r="GV176" s="3">
        <f t="shared" si="167"/>
        <v>0</v>
      </c>
      <c r="GW176" s="3">
        <f t="shared" si="167"/>
        <v>0</v>
      </c>
      <c r="GX176" s="3">
        <f t="shared" si="167"/>
        <v>0</v>
      </c>
    </row>
    <row r="178" spans="1:245" x14ac:dyDescent="0.2">
      <c r="A178">
        <v>17</v>
      </c>
      <c r="B178">
        <v>0</v>
      </c>
      <c r="E178" t="s">
        <v>279</v>
      </c>
      <c r="F178" t="s">
        <v>280</v>
      </c>
      <c r="G178" t="s">
        <v>281</v>
      </c>
      <c r="H178" t="s">
        <v>282</v>
      </c>
      <c r="I178">
        <v>2</v>
      </c>
      <c r="J178">
        <v>0</v>
      </c>
      <c r="K178">
        <v>2</v>
      </c>
      <c r="O178">
        <f>ROUND(CP178,2)</f>
        <v>54925</v>
      </c>
      <c r="P178">
        <f>ROUND((ROUND((AC178*AW178*I178),2)*BC178),2)</f>
        <v>54925</v>
      </c>
      <c r="Q178">
        <f>(ROUND((ROUND(((ET178)*AV178*I178),2)*BB178),2)+ROUND((ROUND(((AE178-(EU178))*AV178*I178),2)*BS178),2))</f>
        <v>0</v>
      </c>
      <c r="R178">
        <f>ROUND((ROUND((AE178*AV178*I178),2)*BS178),2)</f>
        <v>0</v>
      </c>
      <c r="S178">
        <f>ROUND((ROUND((AF178*AV178*I178),2)*BA178),2)</f>
        <v>0</v>
      </c>
      <c r="T178">
        <f>ROUND(CU178*I178,2)</f>
        <v>0</v>
      </c>
      <c r="U178">
        <f>CV178*I178</f>
        <v>0</v>
      </c>
      <c r="V178">
        <f>CW178*I178</f>
        <v>0</v>
      </c>
      <c r="W178">
        <f>ROUND(CX178*I178,2)</f>
        <v>0</v>
      </c>
      <c r="X178">
        <f>ROUND(CY178,2)</f>
        <v>0</v>
      </c>
      <c r="Y178">
        <f>ROUND(CZ178,2)</f>
        <v>0</v>
      </c>
      <c r="AA178">
        <v>54346617</v>
      </c>
      <c r="AB178">
        <f>ROUND((AC178+AD178+AF178),6)</f>
        <v>27462.5</v>
      </c>
      <c r="AC178">
        <f>ROUND((ES178),6)</f>
        <v>27462.5</v>
      </c>
      <c r="AD178">
        <f>ROUND((((ET178)-(EU178))+AE178),6)</f>
        <v>0</v>
      </c>
      <c r="AE178">
        <f>ROUND((EU178),6)</f>
        <v>0</v>
      </c>
      <c r="AF178">
        <f>ROUND((EV178),6)</f>
        <v>0</v>
      </c>
      <c r="AG178">
        <f>ROUND((AP178),6)</f>
        <v>0</v>
      </c>
      <c r="AH178">
        <f>(EW178)</f>
        <v>0</v>
      </c>
      <c r="AI178">
        <f>(EX178)</f>
        <v>0</v>
      </c>
      <c r="AJ178">
        <f>(AS178)</f>
        <v>0</v>
      </c>
      <c r="AK178">
        <v>27462.5</v>
      </c>
      <c r="AL178">
        <v>27462.5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1</v>
      </c>
      <c r="AW178">
        <v>1</v>
      </c>
      <c r="AZ178">
        <v>1</v>
      </c>
      <c r="BA178">
        <v>1</v>
      </c>
      <c r="BB178">
        <v>1</v>
      </c>
      <c r="BC178">
        <v>1</v>
      </c>
      <c r="BD178" t="s">
        <v>3</v>
      </c>
      <c r="BE178" t="s">
        <v>3</v>
      </c>
      <c r="BF178" t="s">
        <v>3</v>
      </c>
      <c r="BG178" t="s">
        <v>3</v>
      </c>
      <c r="BH178">
        <v>3</v>
      </c>
      <c r="BI178">
        <v>1</v>
      </c>
      <c r="BJ178" t="s">
        <v>3</v>
      </c>
      <c r="BM178">
        <v>1617</v>
      </c>
      <c r="BN178">
        <v>0</v>
      </c>
      <c r="BO178" t="s">
        <v>3</v>
      </c>
      <c r="BP178">
        <v>0</v>
      </c>
      <c r="BQ178">
        <v>200</v>
      </c>
      <c r="BR178">
        <v>0</v>
      </c>
      <c r="BS178">
        <v>1</v>
      </c>
      <c r="BT178">
        <v>1</v>
      </c>
      <c r="BU178">
        <v>1</v>
      </c>
      <c r="BV178">
        <v>1</v>
      </c>
      <c r="BW178">
        <v>1</v>
      </c>
      <c r="BX178">
        <v>1</v>
      </c>
      <c r="BY178" t="s">
        <v>3</v>
      </c>
      <c r="BZ178">
        <v>0</v>
      </c>
      <c r="CA178">
        <v>0</v>
      </c>
      <c r="CB178" t="s">
        <v>3</v>
      </c>
      <c r="CE178">
        <v>30</v>
      </c>
      <c r="CF178">
        <v>0</v>
      </c>
      <c r="CG178">
        <v>0</v>
      </c>
      <c r="CM178">
        <v>0</v>
      </c>
      <c r="CN178" t="s">
        <v>3</v>
      </c>
      <c r="CO178">
        <v>0</v>
      </c>
      <c r="CP178">
        <f>(P178+Q178+S178)</f>
        <v>54925</v>
      </c>
      <c r="CQ178">
        <f>ROUND((ROUND((AC178*AW178*1),2)*BC178),2)</f>
        <v>27462.5</v>
      </c>
      <c r="CR178">
        <f>(ROUND((ROUND(((ET178)*AV178*1),2)*BB178),2)+ROUND((ROUND(((AE178-(EU178))*AV178*1),2)*BS178),2))</f>
        <v>0</v>
      </c>
      <c r="CS178">
        <f>ROUND((ROUND((AE178*AV178*1),2)*BS178),2)</f>
        <v>0</v>
      </c>
      <c r="CT178">
        <f>ROUND((ROUND((AF178*AV178*1),2)*BA178),2)</f>
        <v>0</v>
      </c>
      <c r="CU178">
        <f>AG178</f>
        <v>0</v>
      </c>
      <c r="CV178">
        <f>(AH178*AV178)</f>
        <v>0</v>
      </c>
      <c r="CW178">
        <f>AI178</f>
        <v>0</v>
      </c>
      <c r="CX178">
        <f>AJ178</f>
        <v>0</v>
      </c>
      <c r="CY178">
        <f>S178*(BZ178/100)</f>
        <v>0</v>
      </c>
      <c r="CZ178">
        <f>S178*(CA178/100)</f>
        <v>0</v>
      </c>
      <c r="DC178" t="s">
        <v>3</v>
      </c>
      <c r="DD178" t="s">
        <v>3</v>
      </c>
      <c r="DE178" t="s">
        <v>3</v>
      </c>
      <c r="DF178" t="s">
        <v>3</v>
      </c>
      <c r="DG178" t="s">
        <v>3</v>
      </c>
      <c r="DH178" t="s">
        <v>3</v>
      </c>
      <c r="DI178" t="s">
        <v>3</v>
      </c>
      <c r="DJ178" t="s">
        <v>3</v>
      </c>
      <c r="DK178" t="s">
        <v>3</v>
      </c>
      <c r="DL178" t="s">
        <v>3</v>
      </c>
      <c r="DM178" t="s">
        <v>3</v>
      </c>
      <c r="DN178">
        <v>0</v>
      </c>
      <c r="DO178">
        <v>0</v>
      </c>
      <c r="DP178">
        <v>1</v>
      </c>
      <c r="DQ178">
        <v>1</v>
      </c>
      <c r="DU178">
        <v>1013</v>
      </c>
      <c r="DV178" t="s">
        <v>282</v>
      </c>
      <c r="DW178" t="s">
        <v>282</v>
      </c>
      <c r="DX178">
        <v>1</v>
      </c>
      <c r="DZ178" t="s">
        <v>3</v>
      </c>
      <c r="EA178" t="s">
        <v>3</v>
      </c>
      <c r="EB178" t="s">
        <v>3</v>
      </c>
      <c r="EC178" t="s">
        <v>3</v>
      </c>
      <c r="EE178">
        <v>54009361</v>
      </c>
      <c r="EF178">
        <v>200</v>
      </c>
      <c r="EG178" t="s">
        <v>216</v>
      </c>
      <c r="EH178">
        <v>0</v>
      </c>
      <c r="EI178" t="s">
        <v>3</v>
      </c>
      <c r="EJ178">
        <v>1</v>
      </c>
      <c r="EK178">
        <v>1617</v>
      </c>
      <c r="EL178" t="s">
        <v>217</v>
      </c>
      <c r="EM178" t="s">
        <v>218</v>
      </c>
      <c r="EO178" t="s">
        <v>3</v>
      </c>
      <c r="EQ178">
        <v>0</v>
      </c>
      <c r="ER178">
        <v>27462.5</v>
      </c>
      <c r="ES178">
        <v>27462.5</v>
      </c>
      <c r="ET178">
        <v>0</v>
      </c>
      <c r="EU178">
        <v>0</v>
      </c>
      <c r="EV178">
        <v>0</v>
      </c>
      <c r="EW178">
        <v>0</v>
      </c>
      <c r="EX178">
        <v>0</v>
      </c>
      <c r="EY178">
        <v>0</v>
      </c>
      <c r="FQ178">
        <v>0</v>
      </c>
      <c r="FR178">
        <f>ROUND(IF(AND(BH178=3,BI178=3),P178,0),2)</f>
        <v>0</v>
      </c>
      <c r="FS178">
        <v>0</v>
      </c>
      <c r="FX178">
        <v>0</v>
      </c>
      <c r="FY178">
        <v>0</v>
      </c>
      <c r="GA178" t="s">
        <v>283</v>
      </c>
      <c r="GD178">
        <v>0</v>
      </c>
      <c r="GF178">
        <v>-1035672307</v>
      </c>
      <c r="GG178">
        <v>2</v>
      </c>
      <c r="GH178">
        <v>0</v>
      </c>
      <c r="GI178">
        <v>-2</v>
      </c>
      <c r="GJ178">
        <v>0</v>
      </c>
      <c r="GK178">
        <f>ROUND(R178*(R12)/100,2)</f>
        <v>0</v>
      </c>
      <c r="GL178">
        <f>ROUND(IF(AND(BH178=3,BI178=3,FS178&lt;&gt;0),P178,0),2)</f>
        <v>0</v>
      </c>
      <c r="GM178">
        <f>ROUND(O178+X178+Y178+GK178,2)+GX178</f>
        <v>54925</v>
      </c>
      <c r="GN178">
        <f>IF(OR(BI178=0,BI178=1),ROUND(O178+X178+Y178+GK178,2),0)</f>
        <v>54925</v>
      </c>
      <c r="GO178">
        <f>IF(BI178=2,ROUND(O178+X178+Y178+GK178,2),0)</f>
        <v>0</v>
      </c>
      <c r="GP178">
        <f>IF(BI178=4,ROUND(O178+X178+Y178+GK178,2)+GX178,0)</f>
        <v>0</v>
      </c>
      <c r="GR178">
        <v>0</v>
      </c>
      <c r="GS178">
        <v>4</v>
      </c>
      <c r="GT178">
        <v>0</v>
      </c>
      <c r="GU178" t="s">
        <v>3</v>
      </c>
      <c r="GV178">
        <f>ROUND((GT178),6)</f>
        <v>0</v>
      </c>
      <c r="GW178">
        <v>1</v>
      </c>
      <c r="GX178">
        <f>ROUND(HC178*I178,2)</f>
        <v>0</v>
      </c>
      <c r="HA178">
        <v>0</v>
      </c>
      <c r="HB178">
        <v>0</v>
      </c>
      <c r="HC178">
        <f>GV178*GW178</f>
        <v>0</v>
      </c>
      <c r="HE178" t="s">
        <v>3</v>
      </c>
      <c r="HF178" t="s">
        <v>3</v>
      </c>
      <c r="HM178" t="s">
        <v>3</v>
      </c>
      <c r="HN178" t="s">
        <v>3</v>
      </c>
      <c r="HO178" t="s">
        <v>3</v>
      </c>
      <c r="HP178" t="s">
        <v>3</v>
      </c>
      <c r="HQ178" t="s">
        <v>3</v>
      </c>
      <c r="IK178">
        <v>0</v>
      </c>
    </row>
    <row r="179" spans="1:245" x14ac:dyDescent="0.2">
      <c r="A179">
        <v>17</v>
      </c>
      <c r="B179">
        <v>0</v>
      </c>
      <c r="E179" t="s">
        <v>284</v>
      </c>
      <c r="F179" t="s">
        <v>280</v>
      </c>
      <c r="G179" t="s">
        <v>285</v>
      </c>
      <c r="H179" t="s">
        <v>282</v>
      </c>
      <c r="I179">
        <v>4</v>
      </c>
      <c r="J179">
        <v>0</v>
      </c>
      <c r="K179">
        <v>4</v>
      </c>
      <c r="O179">
        <f>ROUND(CP179,2)</f>
        <v>20931</v>
      </c>
      <c r="P179">
        <f>ROUND((ROUND((AC179*AW179*I179),2)*BC179),2)</f>
        <v>20931</v>
      </c>
      <c r="Q179">
        <f>(ROUND((ROUND(((ET179)*AV179*I179),2)*BB179),2)+ROUND((ROUND(((AE179-(EU179))*AV179*I179),2)*BS179),2))</f>
        <v>0</v>
      </c>
      <c r="R179">
        <f>ROUND((ROUND((AE179*AV179*I179),2)*BS179),2)</f>
        <v>0</v>
      </c>
      <c r="S179">
        <f>ROUND((ROUND((AF179*AV179*I179),2)*BA179),2)</f>
        <v>0</v>
      </c>
      <c r="T179">
        <f>ROUND(CU179*I179,2)</f>
        <v>0</v>
      </c>
      <c r="U179">
        <f>CV179*I179</f>
        <v>0</v>
      </c>
      <c r="V179">
        <f>CW179*I179</f>
        <v>0</v>
      </c>
      <c r="W179">
        <f>ROUND(CX179*I179,2)</f>
        <v>0</v>
      </c>
      <c r="X179">
        <f>ROUND(CY179,2)</f>
        <v>0</v>
      </c>
      <c r="Y179">
        <f>ROUND(CZ179,2)</f>
        <v>0</v>
      </c>
      <c r="AA179">
        <v>54346617</v>
      </c>
      <c r="AB179">
        <f>ROUND((AC179+AD179+AF179),6)</f>
        <v>5232.75</v>
      </c>
      <c r="AC179">
        <f>ROUND((ES179),6)</f>
        <v>5232.75</v>
      </c>
      <c r="AD179">
        <f>ROUND((((ET179)-(EU179))+AE179),6)</f>
        <v>0</v>
      </c>
      <c r="AE179">
        <f>ROUND((EU179),6)</f>
        <v>0</v>
      </c>
      <c r="AF179">
        <f>ROUND((EV179),6)</f>
        <v>0</v>
      </c>
      <c r="AG179">
        <f>ROUND((AP179),6)</f>
        <v>0</v>
      </c>
      <c r="AH179">
        <f>(EW179)</f>
        <v>0</v>
      </c>
      <c r="AI179">
        <f>(EX179)</f>
        <v>0</v>
      </c>
      <c r="AJ179">
        <f>(AS179)</f>
        <v>0</v>
      </c>
      <c r="AK179">
        <v>5232.75</v>
      </c>
      <c r="AL179">
        <v>5232.75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1</v>
      </c>
      <c r="AW179">
        <v>1</v>
      </c>
      <c r="AZ179">
        <v>1</v>
      </c>
      <c r="BA179">
        <v>1</v>
      </c>
      <c r="BB179">
        <v>1</v>
      </c>
      <c r="BC179">
        <v>1</v>
      </c>
      <c r="BD179" t="s">
        <v>3</v>
      </c>
      <c r="BE179" t="s">
        <v>3</v>
      </c>
      <c r="BF179" t="s">
        <v>3</v>
      </c>
      <c r="BG179" t="s">
        <v>3</v>
      </c>
      <c r="BH179">
        <v>3</v>
      </c>
      <c r="BI179">
        <v>1</v>
      </c>
      <c r="BJ179" t="s">
        <v>3</v>
      </c>
      <c r="BM179">
        <v>1617</v>
      </c>
      <c r="BN179">
        <v>0</v>
      </c>
      <c r="BO179" t="s">
        <v>3</v>
      </c>
      <c r="BP179">
        <v>0</v>
      </c>
      <c r="BQ179">
        <v>200</v>
      </c>
      <c r="BR179">
        <v>0</v>
      </c>
      <c r="BS179">
        <v>1</v>
      </c>
      <c r="BT179">
        <v>1</v>
      </c>
      <c r="BU179">
        <v>1</v>
      </c>
      <c r="BV179">
        <v>1</v>
      </c>
      <c r="BW179">
        <v>1</v>
      </c>
      <c r="BX179">
        <v>1</v>
      </c>
      <c r="BY179" t="s">
        <v>3</v>
      </c>
      <c r="BZ179">
        <v>0</v>
      </c>
      <c r="CA179">
        <v>0</v>
      </c>
      <c r="CB179" t="s">
        <v>3</v>
      </c>
      <c r="CE179">
        <v>30</v>
      </c>
      <c r="CF179">
        <v>0</v>
      </c>
      <c r="CG179">
        <v>0</v>
      </c>
      <c r="CM179">
        <v>0</v>
      </c>
      <c r="CN179" t="s">
        <v>3</v>
      </c>
      <c r="CO179">
        <v>0</v>
      </c>
      <c r="CP179">
        <f>(P179+Q179+S179)</f>
        <v>20931</v>
      </c>
      <c r="CQ179">
        <f>ROUND((ROUND((AC179*AW179*1),2)*BC179),2)</f>
        <v>5232.75</v>
      </c>
      <c r="CR179">
        <f>(ROUND((ROUND(((ET179)*AV179*1),2)*BB179),2)+ROUND((ROUND(((AE179-(EU179))*AV179*1),2)*BS179),2))</f>
        <v>0</v>
      </c>
      <c r="CS179">
        <f>ROUND((ROUND((AE179*AV179*1),2)*BS179),2)</f>
        <v>0</v>
      </c>
      <c r="CT179">
        <f>ROUND((ROUND((AF179*AV179*1),2)*BA179),2)</f>
        <v>0</v>
      </c>
      <c r="CU179">
        <f>AG179</f>
        <v>0</v>
      </c>
      <c r="CV179">
        <f>(AH179*AV179)</f>
        <v>0</v>
      </c>
      <c r="CW179">
        <f>AI179</f>
        <v>0</v>
      </c>
      <c r="CX179">
        <f>AJ179</f>
        <v>0</v>
      </c>
      <c r="CY179">
        <f>S179*(BZ179/100)</f>
        <v>0</v>
      </c>
      <c r="CZ179">
        <f>S179*(CA179/100)</f>
        <v>0</v>
      </c>
      <c r="DC179" t="s">
        <v>3</v>
      </c>
      <c r="DD179" t="s">
        <v>3</v>
      </c>
      <c r="DE179" t="s">
        <v>3</v>
      </c>
      <c r="DF179" t="s">
        <v>3</v>
      </c>
      <c r="DG179" t="s">
        <v>3</v>
      </c>
      <c r="DH179" t="s">
        <v>3</v>
      </c>
      <c r="DI179" t="s">
        <v>3</v>
      </c>
      <c r="DJ179" t="s">
        <v>3</v>
      </c>
      <c r="DK179" t="s">
        <v>3</v>
      </c>
      <c r="DL179" t="s">
        <v>3</v>
      </c>
      <c r="DM179" t="s">
        <v>3</v>
      </c>
      <c r="DN179">
        <v>0</v>
      </c>
      <c r="DO179">
        <v>0</v>
      </c>
      <c r="DP179">
        <v>1</v>
      </c>
      <c r="DQ179">
        <v>1</v>
      </c>
      <c r="DU179">
        <v>1013</v>
      </c>
      <c r="DV179" t="s">
        <v>282</v>
      </c>
      <c r="DW179" t="s">
        <v>282</v>
      </c>
      <c r="DX179">
        <v>1</v>
      </c>
      <c r="DZ179" t="s">
        <v>3</v>
      </c>
      <c r="EA179" t="s">
        <v>3</v>
      </c>
      <c r="EB179" t="s">
        <v>3</v>
      </c>
      <c r="EC179" t="s">
        <v>3</v>
      </c>
      <c r="EE179">
        <v>54009361</v>
      </c>
      <c r="EF179">
        <v>200</v>
      </c>
      <c r="EG179" t="s">
        <v>216</v>
      </c>
      <c r="EH179">
        <v>0</v>
      </c>
      <c r="EI179" t="s">
        <v>3</v>
      </c>
      <c r="EJ179">
        <v>1</v>
      </c>
      <c r="EK179">
        <v>1617</v>
      </c>
      <c r="EL179" t="s">
        <v>217</v>
      </c>
      <c r="EM179" t="s">
        <v>218</v>
      </c>
      <c r="EO179" t="s">
        <v>3</v>
      </c>
      <c r="EQ179">
        <v>0</v>
      </c>
      <c r="ER179">
        <v>5232.75</v>
      </c>
      <c r="ES179">
        <v>5232.75</v>
      </c>
      <c r="ET179">
        <v>0</v>
      </c>
      <c r="EU179">
        <v>0</v>
      </c>
      <c r="EV179">
        <v>0</v>
      </c>
      <c r="EW179">
        <v>0</v>
      </c>
      <c r="EX179">
        <v>0</v>
      </c>
      <c r="EY179">
        <v>0</v>
      </c>
      <c r="FQ179">
        <v>0</v>
      </c>
      <c r="FR179">
        <f>ROUND(IF(AND(BH179=3,BI179=3),P179,0),2)</f>
        <v>0</v>
      </c>
      <c r="FS179">
        <v>0</v>
      </c>
      <c r="FX179">
        <v>0</v>
      </c>
      <c r="FY179">
        <v>0</v>
      </c>
      <c r="GA179" t="s">
        <v>283</v>
      </c>
      <c r="GD179">
        <v>0</v>
      </c>
      <c r="GF179">
        <v>1661422003</v>
      </c>
      <c r="GG179">
        <v>2</v>
      </c>
      <c r="GH179">
        <v>0</v>
      </c>
      <c r="GI179">
        <v>-2</v>
      </c>
      <c r="GJ179">
        <v>0</v>
      </c>
      <c r="GK179">
        <f>ROUND(R179*(R12)/100,2)</f>
        <v>0</v>
      </c>
      <c r="GL179">
        <f>ROUND(IF(AND(BH179=3,BI179=3,FS179&lt;&gt;0),P179,0),2)</f>
        <v>0</v>
      </c>
      <c r="GM179">
        <f>ROUND(O179+X179+Y179+GK179,2)+GX179</f>
        <v>20931</v>
      </c>
      <c r="GN179">
        <f>IF(OR(BI179=0,BI179=1),ROUND(O179+X179+Y179+GK179,2),0)</f>
        <v>20931</v>
      </c>
      <c r="GO179">
        <f>IF(BI179=2,ROUND(O179+X179+Y179+GK179,2),0)</f>
        <v>0</v>
      </c>
      <c r="GP179">
        <f>IF(BI179=4,ROUND(O179+X179+Y179+GK179,2)+GX179,0)</f>
        <v>0</v>
      </c>
      <c r="GR179">
        <v>0</v>
      </c>
      <c r="GS179">
        <v>4</v>
      </c>
      <c r="GT179">
        <v>0</v>
      </c>
      <c r="GU179" t="s">
        <v>3</v>
      </c>
      <c r="GV179">
        <f>ROUND((GT179),6)</f>
        <v>0</v>
      </c>
      <c r="GW179">
        <v>1</v>
      </c>
      <c r="GX179">
        <f>ROUND(HC179*I179,2)</f>
        <v>0</v>
      </c>
      <c r="HA179">
        <v>0</v>
      </c>
      <c r="HB179">
        <v>0</v>
      </c>
      <c r="HC179">
        <f>GV179*GW179</f>
        <v>0</v>
      </c>
      <c r="HE179" t="s">
        <v>3</v>
      </c>
      <c r="HF179" t="s">
        <v>3</v>
      </c>
      <c r="HM179" t="s">
        <v>3</v>
      </c>
      <c r="HN179" t="s">
        <v>3</v>
      </c>
      <c r="HO179" t="s">
        <v>3</v>
      </c>
      <c r="HP179" t="s">
        <v>3</v>
      </c>
      <c r="HQ179" t="s">
        <v>3</v>
      </c>
      <c r="IK179">
        <v>0</v>
      </c>
    </row>
    <row r="181" spans="1:245" x14ac:dyDescent="0.2">
      <c r="A181" s="2">
        <v>51</v>
      </c>
      <c r="B181" s="2">
        <f>B174</f>
        <v>0</v>
      </c>
      <c r="C181" s="2">
        <f>A174</f>
        <v>4</v>
      </c>
      <c r="D181" s="2">
        <f>ROW(A174)</f>
        <v>174</v>
      </c>
      <c r="E181" s="2"/>
      <c r="F181" s="2" t="str">
        <f>IF(F174&lt;&gt;"",F174,"")</f>
        <v>Новый раздел</v>
      </c>
      <c r="G181" s="2" t="str">
        <f>IF(G174&lt;&gt;"",G174,"")</f>
        <v>Оборудование</v>
      </c>
      <c r="H181" s="2">
        <v>0</v>
      </c>
      <c r="I181" s="2"/>
      <c r="J181" s="2"/>
      <c r="K181" s="2"/>
      <c r="L181" s="2"/>
      <c r="M181" s="2"/>
      <c r="N181" s="2"/>
      <c r="O181" s="2">
        <f t="shared" ref="O181:T181" si="168">ROUND(AB181,2)</f>
        <v>75856</v>
      </c>
      <c r="P181" s="2">
        <f t="shared" si="168"/>
        <v>75856</v>
      </c>
      <c r="Q181" s="2">
        <f t="shared" si="168"/>
        <v>0</v>
      </c>
      <c r="R181" s="2">
        <f t="shared" si="168"/>
        <v>0</v>
      </c>
      <c r="S181" s="2">
        <f t="shared" si="168"/>
        <v>0</v>
      </c>
      <c r="T181" s="2">
        <f t="shared" si="168"/>
        <v>0</v>
      </c>
      <c r="U181" s="2">
        <f>AH181</f>
        <v>0</v>
      </c>
      <c r="V181" s="2">
        <f>AI181</f>
        <v>0</v>
      </c>
      <c r="W181" s="2">
        <f>ROUND(AJ181,2)</f>
        <v>0</v>
      </c>
      <c r="X181" s="2">
        <f>ROUND(AK181,2)</f>
        <v>0</v>
      </c>
      <c r="Y181" s="2">
        <f>ROUND(AL181,2)</f>
        <v>0</v>
      </c>
      <c r="Z181" s="2"/>
      <c r="AA181" s="2"/>
      <c r="AB181" s="2">
        <f>ROUND(SUMIF(AA178:AA179,"=54346617",O178:O179),2)</f>
        <v>75856</v>
      </c>
      <c r="AC181" s="2">
        <f>ROUND(SUMIF(AA178:AA179,"=54346617",P178:P179),2)</f>
        <v>75856</v>
      </c>
      <c r="AD181" s="2">
        <f>ROUND(SUMIF(AA178:AA179,"=54346617",Q178:Q179),2)</f>
        <v>0</v>
      </c>
      <c r="AE181" s="2">
        <f>ROUND(SUMIF(AA178:AA179,"=54346617",R178:R179),2)</f>
        <v>0</v>
      </c>
      <c r="AF181" s="2">
        <f>ROUND(SUMIF(AA178:AA179,"=54346617",S178:S179),2)</f>
        <v>0</v>
      </c>
      <c r="AG181" s="2">
        <f>ROUND(SUMIF(AA178:AA179,"=54346617",T178:T179),2)</f>
        <v>0</v>
      </c>
      <c r="AH181" s="2">
        <f>SUMIF(AA178:AA179,"=54346617",U178:U179)</f>
        <v>0</v>
      </c>
      <c r="AI181" s="2">
        <f>SUMIF(AA178:AA179,"=54346617",V178:V179)</f>
        <v>0</v>
      </c>
      <c r="AJ181" s="2">
        <f>ROUND(SUMIF(AA178:AA179,"=54346617",W178:W179),2)</f>
        <v>0</v>
      </c>
      <c r="AK181" s="2">
        <f>ROUND(SUMIF(AA178:AA179,"=54346617",X178:X179),2)</f>
        <v>0</v>
      </c>
      <c r="AL181" s="2">
        <f>ROUND(SUMIF(AA178:AA179,"=54346617",Y178:Y179),2)</f>
        <v>0</v>
      </c>
      <c r="AM181" s="2"/>
      <c r="AN181" s="2"/>
      <c r="AO181" s="2">
        <f t="shared" ref="AO181:BD181" si="169">ROUND(BX181,2)</f>
        <v>0</v>
      </c>
      <c r="AP181" s="2">
        <f t="shared" si="169"/>
        <v>0</v>
      </c>
      <c r="AQ181" s="2">
        <f t="shared" si="169"/>
        <v>0</v>
      </c>
      <c r="AR181" s="2">
        <f t="shared" si="169"/>
        <v>75856</v>
      </c>
      <c r="AS181" s="2">
        <f t="shared" si="169"/>
        <v>75856</v>
      </c>
      <c r="AT181" s="2">
        <f t="shared" si="169"/>
        <v>0</v>
      </c>
      <c r="AU181" s="2">
        <f t="shared" si="169"/>
        <v>0</v>
      </c>
      <c r="AV181" s="2">
        <f t="shared" si="169"/>
        <v>75856</v>
      </c>
      <c r="AW181" s="2">
        <f t="shared" si="169"/>
        <v>75856</v>
      </c>
      <c r="AX181" s="2">
        <f t="shared" si="169"/>
        <v>0</v>
      </c>
      <c r="AY181" s="2">
        <f t="shared" si="169"/>
        <v>75856</v>
      </c>
      <c r="AZ181" s="2">
        <f t="shared" si="169"/>
        <v>0</v>
      </c>
      <c r="BA181" s="2">
        <f t="shared" si="169"/>
        <v>0</v>
      </c>
      <c r="BB181" s="2">
        <f t="shared" si="169"/>
        <v>0</v>
      </c>
      <c r="BC181" s="2">
        <f t="shared" si="169"/>
        <v>0</v>
      </c>
      <c r="BD181" s="2">
        <f t="shared" si="169"/>
        <v>0</v>
      </c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2"/>
      <c r="BP181" s="2"/>
      <c r="BQ181" s="2"/>
      <c r="BR181" s="2"/>
      <c r="BS181" s="2"/>
      <c r="BT181" s="2"/>
      <c r="BU181" s="2"/>
      <c r="BV181" s="2"/>
      <c r="BW181" s="2"/>
      <c r="BX181" s="2">
        <f>ROUND(SUMIF(AA178:AA179,"=54346617",FQ178:FQ179),2)</f>
        <v>0</v>
      </c>
      <c r="BY181" s="2">
        <f>ROUND(SUMIF(AA178:AA179,"=54346617",FR178:FR179),2)</f>
        <v>0</v>
      </c>
      <c r="BZ181" s="2">
        <f>ROUND(SUMIF(AA178:AA179,"=54346617",GL178:GL179),2)</f>
        <v>0</v>
      </c>
      <c r="CA181" s="2">
        <f>ROUND(SUMIF(AA178:AA179,"=54346617",GM178:GM179),2)</f>
        <v>75856</v>
      </c>
      <c r="CB181" s="2">
        <f>ROUND(SUMIF(AA178:AA179,"=54346617",GN178:GN179),2)</f>
        <v>75856</v>
      </c>
      <c r="CC181" s="2">
        <f>ROUND(SUMIF(AA178:AA179,"=54346617",GO178:GO179),2)</f>
        <v>0</v>
      </c>
      <c r="CD181" s="2">
        <f>ROUND(SUMIF(AA178:AA179,"=54346617",GP178:GP179),2)</f>
        <v>0</v>
      </c>
      <c r="CE181" s="2">
        <f>AC181-BX181</f>
        <v>75856</v>
      </c>
      <c r="CF181" s="2">
        <f>AC181-BY181</f>
        <v>75856</v>
      </c>
      <c r="CG181" s="2">
        <f>BX181-BZ181</f>
        <v>0</v>
      </c>
      <c r="CH181" s="2">
        <f>AC181-BX181-BY181+BZ181</f>
        <v>75856</v>
      </c>
      <c r="CI181" s="2">
        <f>BY181-BZ181</f>
        <v>0</v>
      </c>
      <c r="CJ181" s="2">
        <f>ROUND(SUMIF(AA178:AA179,"=54346617",GX178:GX179),2)</f>
        <v>0</v>
      </c>
      <c r="CK181" s="2">
        <f>ROUND(SUMIF(AA178:AA179,"=54346617",GY178:GY179),2)</f>
        <v>0</v>
      </c>
      <c r="CL181" s="2">
        <f>ROUND(SUMIF(AA178:AA179,"=54346617",GZ178:GZ179),2)</f>
        <v>0</v>
      </c>
      <c r="CM181" s="2">
        <f>ROUND(SUMIF(AA178:AA179,"=54346617",HD178:HD179),2)</f>
        <v>0</v>
      </c>
      <c r="CN181" s="2"/>
      <c r="CO181" s="2"/>
      <c r="CP181" s="2"/>
      <c r="CQ181" s="2"/>
      <c r="CR181" s="2"/>
      <c r="CS181" s="2"/>
      <c r="CT181" s="2"/>
      <c r="CU181" s="2"/>
      <c r="CV181" s="2"/>
      <c r="CW181" s="2"/>
      <c r="CX181" s="2"/>
      <c r="CY181" s="2"/>
      <c r="CZ181" s="2"/>
      <c r="DA181" s="2"/>
      <c r="DB181" s="2"/>
      <c r="DC181" s="2"/>
      <c r="DD181" s="2"/>
      <c r="DE181" s="2"/>
      <c r="DF181" s="2"/>
      <c r="DG181" s="3"/>
      <c r="DH181" s="3"/>
      <c r="DI181" s="3"/>
      <c r="DJ181" s="3"/>
      <c r="DK181" s="3"/>
      <c r="DL181" s="3"/>
      <c r="DM181" s="3"/>
      <c r="DN181" s="3"/>
      <c r="DO181" s="3"/>
      <c r="DP181" s="3"/>
      <c r="DQ181" s="3"/>
      <c r="DR181" s="3"/>
      <c r="DS181" s="3"/>
      <c r="DT181" s="3"/>
      <c r="DU181" s="3"/>
      <c r="DV181" s="3"/>
      <c r="DW181" s="3"/>
      <c r="DX181" s="3"/>
      <c r="DY181" s="3"/>
      <c r="DZ181" s="3"/>
      <c r="EA181" s="3"/>
      <c r="EB181" s="3"/>
      <c r="EC181" s="3"/>
      <c r="ED181" s="3"/>
      <c r="EE181" s="3"/>
      <c r="EF181" s="3"/>
      <c r="EG181" s="3"/>
      <c r="EH181" s="3"/>
      <c r="EI181" s="3"/>
      <c r="EJ181" s="3"/>
      <c r="EK181" s="3"/>
      <c r="EL181" s="3"/>
      <c r="EM181" s="3"/>
      <c r="EN181" s="3"/>
      <c r="EO181" s="3"/>
      <c r="EP181" s="3"/>
      <c r="EQ181" s="3"/>
      <c r="ER181" s="3"/>
      <c r="ES181" s="3"/>
      <c r="ET181" s="3"/>
      <c r="EU181" s="3"/>
      <c r="EV181" s="3"/>
      <c r="EW181" s="3"/>
      <c r="EX181" s="3"/>
      <c r="EY181" s="3"/>
      <c r="EZ181" s="3"/>
      <c r="FA181" s="3"/>
      <c r="FB181" s="3"/>
      <c r="FC181" s="3"/>
      <c r="FD181" s="3"/>
      <c r="FE181" s="3"/>
      <c r="FF181" s="3"/>
      <c r="FG181" s="3"/>
      <c r="FH181" s="3"/>
      <c r="FI181" s="3"/>
      <c r="FJ181" s="3"/>
      <c r="FK181" s="3"/>
      <c r="FL181" s="3"/>
      <c r="FM181" s="3"/>
      <c r="FN181" s="3"/>
      <c r="FO181" s="3"/>
      <c r="FP181" s="3"/>
      <c r="FQ181" s="3"/>
      <c r="FR181" s="3"/>
      <c r="FS181" s="3"/>
      <c r="FT181" s="3"/>
      <c r="FU181" s="3"/>
      <c r="FV181" s="3"/>
      <c r="FW181" s="3"/>
      <c r="FX181" s="3"/>
      <c r="FY181" s="3"/>
      <c r="FZ181" s="3"/>
      <c r="GA181" s="3"/>
      <c r="GB181" s="3"/>
      <c r="GC181" s="3"/>
      <c r="GD181" s="3"/>
      <c r="GE181" s="3"/>
      <c r="GF181" s="3"/>
      <c r="GG181" s="3"/>
      <c r="GH181" s="3"/>
      <c r="GI181" s="3"/>
      <c r="GJ181" s="3"/>
      <c r="GK181" s="3"/>
      <c r="GL181" s="3"/>
      <c r="GM181" s="3"/>
      <c r="GN181" s="3"/>
      <c r="GO181" s="3"/>
      <c r="GP181" s="3"/>
      <c r="GQ181" s="3"/>
      <c r="GR181" s="3"/>
      <c r="GS181" s="3"/>
      <c r="GT181" s="3"/>
      <c r="GU181" s="3"/>
      <c r="GV181" s="3"/>
      <c r="GW181" s="3"/>
      <c r="GX181" s="3">
        <v>0</v>
      </c>
    </row>
    <row r="183" spans="1:245" x14ac:dyDescent="0.2">
      <c r="A183" s="4">
        <v>50</v>
      </c>
      <c r="B183" s="4">
        <v>0</v>
      </c>
      <c r="C183" s="4">
        <v>0</v>
      </c>
      <c r="D183" s="4">
        <v>1</v>
      </c>
      <c r="E183" s="4">
        <v>201</v>
      </c>
      <c r="F183" s="4">
        <f>ROUND(Source!O181,O183)</f>
        <v>75856</v>
      </c>
      <c r="G183" s="4" t="s">
        <v>104</v>
      </c>
      <c r="H183" s="4" t="s">
        <v>105</v>
      </c>
      <c r="I183" s="4"/>
      <c r="J183" s="4"/>
      <c r="K183" s="4">
        <v>-201</v>
      </c>
      <c r="L183" s="4">
        <v>1</v>
      </c>
      <c r="M183" s="4">
        <v>3</v>
      </c>
      <c r="N183" s="4" t="s">
        <v>3</v>
      </c>
      <c r="O183" s="4">
        <v>2</v>
      </c>
      <c r="P183" s="4"/>
      <c r="Q183" s="4"/>
      <c r="R183" s="4"/>
      <c r="S183" s="4"/>
      <c r="T183" s="4"/>
      <c r="U183" s="4"/>
      <c r="V183" s="4"/>
      <c r="W183" s="4">
        <v>75856</v>
      </c>
      <c r="X183" s="4">
        <v>1</v>
      </c>
      <c r="Y183" s="4">
        <v>75856</v>
      </c>
      <c r="Z183" s="4"/>
      <c r="AA183" s="4"/>
      <c r="AB183" s="4"/>
    </row>
    <row r="184" spans="1:245" x14ac:dyDescent="0.2">
      <c r="A184" s="4">
        <v>50</v>
      </c>
      <c r="B184" s="4">
        <v>0</v>
      </c>
      <c r="C184" s="4">
        <v>0</v>
      </c>
      <c r="D184" s="4">
        <v>1</v>
      </c>
      <c r="E184" s="4">
        <v>202</v>
      </c>
      <c r="F184" s="4">
        <f>ROUND(Source!P181,O184)</f>
        <v>75856</v>
      </c>
      <c r="G184" s="4" t="s">
        <v>106</v>
      </c>
      <c r="H184" s="4" t="s">
        <v>107</v>
      </c>
      <c r="I184" s="4"/>
      <c r="J184" s="4"/>
      <c r="K184" s="4">
        <v>-202</v>
      </c>
      <c r="L184" s="4">
        <v>2</v>
      </c>
      <c r="M184" s="4">
        <v>3</v>
      </c>
      <c r="N184" s="4" t="s">
        <v>3</v>
      </c>
      <c r="O184" s="4">
        <v>2</v>
      </c>
      <c r="P184" s="4"/>
      <c r="Q184" s="4"/>
      <c r="R184" s="4"/>
      <c r="S184" s="4"/>
      <c r="T184" s="4"/>
      <c r="U184" s="4"/>
      <c r="V184" s="4"/>
      <c r="W184" s="4">
        <v>75856</v>
      </c>
      <c r="X184" s="4">
        <v>1</v>
      </c>
      <c r="Y184" s="4">
        <v>75856</v>
      </c>
      <c r="Z184" s="4"/>
      <c r="AA184" s="4"/>
      <c r="AB184" s="4"/>
    </row>
    <row r="185" spans="1:245" x14ac:dyDescent="0.2">
      <c r="A185" s="4">
        <v>50</v>
      </c>
      <c r="B185" s="4">
        <v>0</v>
      </c>
      <c r="C185" s="4">
        <v>0</v>
      </c>
      <c r="D185" s="4">
        <v>1</v>
      </c>
      <c r="E185" s="4">
        <v>222</v>
      </c>
      <c r="F185" s="4">
        <f>ROUND(Source!AO181,O185)</f>
        <v>0</v>
      </c>
      <c r="G185" s="4" t="s">
        <v>108</v>
      </c>
      <c r="H185" s="4" t="s">
        <v>109</v>
      </c>
      <c r="I185" s="4"/>
      <c r="J185" s="4"/>
      <c r="K185" s="4">
        <v>-222</v>
      </c>
      <c r="L185" s="4">
        <v>3</v>
      </c>
      <c r="M185" s="4">
        <v>3</v>
      </c>
      <c r="N185" s="4" t="s">
        <v>3</v>
      </c>
      <c r="O185" s="4">
        <v>2</v>
      </c>
      <c r="P185" s="4"/>
      <c r="Q185" s="4"/>
      <c r="R185" s="4"/>
      <c r="S185" s="4"/>
      <c r="T185" s="4"/>
      <c r="U185" s="4"/>
      <c r="V185" s="4"/>
      <c r="W185" s="4">
        <v>0</v>
      </c>
      <c r="X185" s="4">
        <v>1</v>
      </c>
      <c r="Y185" s="4">
        <v>0</v>
      </c>
      <c r="Z185" s="4"/>
      <c r="AA185" s="4"/>
      <c r="AB185" s="4"/>
    </row>
    <row r="186" spans="1:245" x14ac:dyDescent="0.2">
      <c r="A186" s="4">
        <v>50</v>
      </c>
      <c r="B186" s="4">
        <v>0</v>
      </c>
      <c r="C186" s="4">
        <v>0</v>
      </c>
      <c r="D186" s="4">
        <v>1</v>
      </c>
      <c r="E186" s="4">
        <v>225</v>
      </c>
      <c r="F186" s="4">
        <f>ROUND(Source!AV181,O186)</f>
        <v>75856</v>
      </c>
      <c r="G186" s="4" t="s">
        <v>110</v>
      </c>
      <c r="H186" s="4" t="s">
        <v>111</v>
      </c>
      <c r="I186" s="4"/>
      <c r="J186" s="4"/>
      <c r="K186" s="4">
        <v>-225</v>
      </c>
      <c r="L186" s="4">
        <v>4</v>
      </c>
      <c r="M186" s="4">
        <v>3</v>
      </c>
      <c r="N186" s="4" t="s">
        <v>3</v>
      </c>
      <c r="O186" s="4">
        <v>2</v>
      </c>
      <c r="P186" s="4"/>
      <c r="Q186" s="4"/>
      <c r="R186" s="4"/>
      <c r="S186" s="4"/>
      <c r="T186" s="4"/>
      <c r="U186" s="4"/>
      <c r="V186" s="4"/>
      <c r="W186" s="4">
        <v>75856</v>
      </c>
      <c r="X186" s="4">
        <v>1</v>
      </c>
      <c r="Y186" s="4">
        <v>75856</v>
      </c>
      <c r="Z186" s="4"/>
      <c r="AA186" s="4"/>
      <c r="AB186" s="4"/>
    </row>
    <row r="187" spans="1:245" x14ac:dyDescent="0.2">
      <c r="A187" s="4">
        <v>50</v>
      </c>
      <c r="B187" s="4">
        <v>0</v>
      </c>
      <c r="C187" s="4">
        <v>0</v>
      </c>
      <c r="D187" s="4">
        <v>1</v>
      </c>
      <c r="E187" s="4">
        <v>226</v>
      </c>
      <c r="F187" s="4">
        <f>ROUND(Source!AW181,O187)</f>
        <v>75856</v>
      </c>
      <c r="G187" s="4" t="s">
        <v>112</v>
      </c>
      <c r="H187" s="4" t="s">
        <v>113</v>
      </c>
      <c r="I187" s="4"/>
      <c r="J187" s="4"/>
      <c r="K187" s="4">
        <v>-226</v>
      </c>
      <c r="L187" s="4">
        <v>5</v>
      </c>
      <c r="M187" s="4">
        <v>3</v>
      </c>
      <c r="N187" s="4" t="s">
        <v>3</v>
      </c>
      <c r="O187" s="4">
        <v>2</v>
      </c>
      <c r="P187" s="4"/>
      <c r="Q187" s="4"/>
      <c r="R187" s="4"/>
      <c r="S187" s="4"/>
      <c r="T187" s="4"/>
      <c r="U187" s="4"/>
      <c r="V187" s="4"/>
      <c r="W187" s="4">
        <v>75856</v>
      </c>
      <c r="X187" s="4">
        <v>1</v>
      </c>
      <c r="Y187" s="4">
        <v>75856</v>
      </c>
      <c r="Z187" s="4"/>
      <c r="AA187" s="4"/>
      <c r="AB187" s="4"/>
    </row>
    <row r="188" spans="1:245" x14ac:dyDescent="0.2">
      <c r="A188" s="4">
        <v>50</v>
      </c>
      <c r="B188" s="4">
        <v>0</v>
      </c>
      <c r="C188" s="4">
        <v>0</v>
      </c>
      <c r="D188" s="4">
        <v>1</v>
      </c>
      <c r="E188" s="4">
        <v>227</v>
      </c>
      <c r="F188" s="4">
        <f>ROUND(Source!AX181,O188)</f>
        <v>0</v>
      </c>
      <c r="G188" s="4" t="s">
        <v>114</v>
      </c>
      <c r="H188" s="4" t="s">
        <v>115</v>
      </c>
      <c r="I188" s="4"/>
      <c r="J188" s="4"/>
      <c r="K188" s="4">
        <v>-227</v>
      </c>
      <c r="L188" s="4">
        <v>6</v>
      </c>
      <c r="M188" s="4">
        <v>3</v>
      </c>
      <c r="N188" s="4" t="s">
        <v>3</v>
      </c>
      <c r="O188" s="4">
        <v>2</v>
      </c>
      <c r="P188" s="4"/>
      <c r="Q188" s="4"/>
      <c r="R188" s="4"/>
      <c r="S188" s="4"/>
      <c r="T188" s="4"/>
      <c r="U188" s="4"/>
      <c r="V188" s="4"/>
      <c r="W188" s="4">
        <v>0</v>
      </c>
      <c r="X188" s="4">
        <v>1</v>
      </c>
      <c r="Y188" s="4">
        <v>0</v>
      </c>
      <c r="Z188" s="4"/>
      <c r="AA188" s="4"/>
      <c r="AB188" s="4"/>
    </row>
    <row r="189" spans="1:245" x14ac:dyDescent="0.2">
      <c r="A189" s="4">
        <v>50</v>
      </c>
      <c r="B189" s="4">
        <v>0</v>
      </c>
      <c r="C189" s="4">
        <v>0</v>
      </c>
      <c r="D189" s="4">
        <v>1</v>
      </c>
      <c r="E189" s="4">
        <v>228</v>
      </c>
      <c r="F189" s="4">
        <f>ROUND(Source!AY181,O189)</f>
        <v>75856</v>
      </c>
      <c r="G189" s="4" t="s">
        <v>116</v>
      </c>
      <c r="H189" s="4" t="s">
        <v>117</v>
      </c>
      <c r="I189" s="4"/>
      <c r="J189" s="4"/>
      <c r="K189" s="4">
        <v>-228</v>
      </c>
      <c r="L189" s="4">
        <v>7</v>
      </c>
      <c r="M189" s="4">
        <v>3</v>
      </c>
      <c r="N189" s="4" t="s">
        <v>3</v>
      </c>
      <c r="O189" s="4">
        <v>2</v>
      </c>
      <c r="P189" s="4"/>
      <c r="Q189" s="4"/>
      <c r="R189" s="4"/>
      <c r="S189" s="4"/>
      <c r="T189" s="4"/>
      <c r="U189" s="4"/>
      <c r="V189" s="4"/>
      <c r="W189" s="4">
        <v>75856</v>
      </c>
      <c r="X189" s="4">
        <v>1</v>
      </c>
      <c r="Y189" s="4">
        <v>75856</v>
      </c>
      <c r="Z189" s="4"/>
      <c r="AA189" s="4"/>
      <c r="AB189" s="4"/>
    </row>
    <row r="190" spans="1:245" x14ac:dyDescent="0.2">
      <c r="A190" s="4">
        <v>50</v>
      </c>
      <c r="B190" s="4">
        <v>0</v>
      </c>
      <c r="C190" s="4">
        <v>0</v>
      </c>
      <c r="D190" s="4">
        <v>1</v>
      </c>
      <c r="E190" s="4">
        <v>216</v>
      </c>
      <c r="F190" s="4">
        <f>ROUND(Source!AP181,O190)</f>
        <v>0</v>
      </c>
      <c r="G190" s="4" t="s">
        <v>118</v>
      </c>
      <c r="H190" s="4" t="s">
        <v>119</v>
      </c>
      <c r="I190" s="4"/>
      <c r="J190" s="4"/>
      <c r="K190" s="4">
        <v>-216</v>
      </c>
      <c r="L190" s="4">
        <v>8</v>
      </c>
      <c r="M190" s="4">
        <v>3</v>
      </c>
      <c r="N190" s="4" t="s">
        <v>3</v>
      </c>
      <c r="O190" s="4">
        <v>2</v>
      </c>
      <c r="P190" s="4"/>
      <c r="Q190" s="4"/>
      <c r="R190" s="4"/>
      <c r="S190" s="4"/>
      <c r="T190" s="4"/>
      <c r="U190" s="4"/>
      <c r="V190" s="4"/>
      <c r="W190" s="4">
        <v>0</v>
      </c>
      <c r="X190" s="4">
        <v>1</v>
      </c>
      <c r="Y190" s="4">
        <v>0</v>
      </c>
      <c r="Z190" s="4"/>
      <c r="AA190" s="4"/>
      <c r="AB190" s="4"/>
    </row>
    <row r="191" spans="1:245" x14ac:dyDescent="0.2">
      <c r="A191" s="4">
        <v>50</v>
      </c>
      <c r="B191" s="4">
        <v>0</v>
      </c>
      <c r="C191" s="4">
        <v>0</v>
      </c>
      <c r="D191" s="4">
        <v>1</v>
      </c>
      <c r="E191" s="4">
        <v>223</v>
      </c>
      <c r="F191" s="4">
        <f>ROUND(Source!AQ181,O191)</f>
        <v>0</v>
      </c>
      <c r="G191" s="4" t="s">
        <v>120</v>
      </c>
      <c r="H191" s="4" t="s">
        <v>121</v>
      </c>
      <c r="I191" s="4"/>
      <c r="J191" s="4"/>
      <c r="K191" s="4">
        <v>-223</v>
      </c>
      <c r="L191" s="4">
        <v>9</v>
      </c>
      <c r="M191" s="4">
        <v>3</v>
      </c>
      <c r="N191" s="4" t="s">
        <v>3</v>
      </c>
      <c r="O191" s="4">
        <v>2</v>
      </c>
      <c r="P191" s="4"/>
      <c r="Q191" s="4"/>
      <c r="R191" s="4"/>
      <c r="S191" s="4"/>
      <c r="T191" s="4"/>
      <c r="U191" s="4"/>
      <c r="V191" s="4"/>
      <c r="W191" s="4">
        <v>0</v>
      </c>
      <c r="X191" s="4">
        <v>1</v>
      </c>
      <c r="Y191" s="4">
        <v>0</v>
      </c>
      <c r="Z191" s="4"/>
      <c r="AA191" s="4"/>
      <c r="AB191" s="4"/>
    </row>
    <row r="192" spans="1:245" x14ac:dyDescent="0.2">
      <c r="A192" s="4">
        <v>50</v>
      </c>
      <c r="B192" s="4">
        <v>0</v>
      </c>
      <c r="C192" s="4">
        <v>0</v>
      </c>
      <c r="D192" s="4">
        <v>1</v>
      </c>
      <c r="E192" s="4">
        <v>229</v>
      </c>
      <c r="F192" s="4">
        <f>ROUND(Source!AZ181,O192)</f>
        <v>0</v>
      </c>
      <c r="G192" s="4" t="s">
        <v>122</v>
      </c>
      <c r="H192" s="4" t="s">
        <v>123</v>
      </c>
      <c r="I192" s="4"/>
      <c r="J192" s="4"/>
      <c r="K192" s="4">
        <v>-229</v>
      </c>
      <c r="L192" s="4">
        <v>10</v>
      </c>
      <c r="M192" s="4">
        <v>3</v>
      </c>
      <c r="N192" s="4" t="s">
        <v>3</v>
      </c>
      <c r="O192" s="4">
        <v>2</v>
      </c>
      <c r="P192" s="4"/>
      <c r="Q192" s="4"/>
      <c r="R192" s="4"/>
      <c r="S192" s="4"/>
      <c r="T192" s="4"/>
      <c r="U192" s="4"/>
      <c r="V192" s="4"/>
      <c r="W192" s="4">
        <v>0</v>
      </c>
      <c r="X192" s="4">
        <v>1</v>
      </c>
      <c r="Y192" s="4">
        <v>0</v>
      </c>
      <c r="Z192" s="4"/>
      <c r="AA192" s="4"/>
      <c r="AB192" s="4"/>
    </row>
    <row r="193" spans="1:28" x14ac:dyDescent="0.2">
      <c r="A193" s="4">
        <v>50</v>
      </c>
      <c r="B193" s="4">
        <v>0</v>
      </c>
      <c r="C193" s="4">
        <v>0</v>
      </c>
      <c r="D193" s="4">
        <v>1</v>
      </c>
      <c r="E193" s="4">
        <v>203</v>
      </c>
      <c r="F193" s="4">
        <f>ROUND(Source!Q181,O193)</f>
        <v>0</v>
      </c>
      <c r="G193" s="4" t="s">
        <v>124</v>
      </c>
      <c r="H193" s="4" t="s">
        <v>125</v>
      </c>
      <c r="I193" s="4"/>
      <c r="J193" s="4"/>
      <c r="K193" s="4">
        <v>-203</v>
      </c>
      <c r="L193" s="4">
        <v>11</v>
      </c>
      <c r="M193" s="4">
        <v>3</v>
      </c>
      <c r="N193" s="4" t="s">
        <v>3</v>
      </c>
      <c r="O193" s="4">
        <v>2</v>
      </c>
      <c r="P193" s="4"/>
      <c r="Q193" s="4"/>
      <c r="R193" s="4"/>
      <c r="S193" s="4"/>
      <c r="T193" s="4"/>
      <c r="U193" s="4"/>
      <c r="V193" s="4"/>
      <c r="W193" s="4">
        <v>0</v>
      </c>
      <c r="X193" s="4">
        <v>1</v>
      </c>
      <c r="Y193" s="4">
        <v>0</v>
      </c>
      <c r="Z193" s="4"/>
      <c r="AA193" s="4"/>
      <c r="AB193" s="4"/>
    </row>
    <row r="194" spans="1:28" x14ac:dyDescent="0.2">
      <c r="A194" s="4">
        <v>50</v>
      </c>
      <c r="B194" s="4">
        <v>0</v>
      </c>
      <c r="C194" s="4">
        <v>0</v>
      </c>
      <c r="D194" s="4">
        <v>1</v>
      </c>
      <c r="E194" s="4">
        <v>231</v>
      </c>
      <c r="F194" s="4">
        <f>ROUND(Source!BB181,O194)</f>
        <v>0</v>
      </c>
      <c r="G194" s="4" t="s">
        <v>126</v>
      </c>
      <c r="H194" s="4" t="s">
        <v>127</v>
      </c>
      <c r="I194" s="4"/>
      <c r="J194" s="4"/>
      <c r="K194" s="4">
        <v>-231</v>
      </c>
      <c r="L194" s="4">
        <v>12</v>
      </c>
      <c r="M194" s="4">
        <v>3</v>
      </c>
      <c r="N194" s="4" t="s">
        <v>3</v>
      </c>
      <c r="O194" s="4">
        <v>2</v>
      </c>
      <c r="P194" s="4"/>
      <c r="Q194" s="4"/>
      <c r="R194" s="4"/>
      <c r="S194" s="4"/>
      <c r="T194" s="4"/>
      <c r="U194" s="4"/>
      <c r="V194" s="4"/>
      <c r="W194" s="4">
        <v>0</v>
      </c>
      <c r="X194" s="4">
        <v>1</v>
      </c>
      <c r="Y194" s="4">
        <v>0</v>
      </c>
      <c r="Z194" s="4"/>
      <c r="AA194" s="4"/>
      <c r="AB194" s="4"/>
    </row>
    <row r="195" spans="1:28" x14ac:dyDescent="0.2">
      <c r="A195" s="4">
        <v>50</v>
      </c>
      <c r="B195" s="4">
        <v>0</v>
      </c>
      <c r="C195" s="4">
        <v>0</v>
      </c>
      <c r="D195" s="4">
        <v>1</v>
      </c>
      <c r="E195" s="4">
        <v>204</v>
      </c>
      <c r="F195" s="4">
        <f>ROUND(Source!R181,O195)</f>
        <v>0</v>
      </c>
      <c r="G195" s="4" t="s">
        <v>128</v>
      </c>
      <c r="H195" s="4" t="s">
        <v>129</v>
      </c>
      <c r="I195" s="4"/>
      <c r="J195" s="4"/>
      <c r="K195" s="4">
        <v>-204</v>
      </c>
      <c r="L195" s="4">
        <v>13</v>
      </c>
      <c r="M195" s="4">
        <v>3</v>
      </c>
      <c r="N195" s="4" t="s">
        <v>3</v>
      </c>
      <c r="O195" s="4">
        <v>2</v>
      </c>
      <c r="P195" s="4"/>
      <c r="Q195" s="4"/>
      <c r="R195" s="4"/>
      <c r="S195" s="4"/>
      <c r="T195" s="4"/>
      <c r="U195" s="4"/>
      <c r="V195" s="4"/>
      <c r="W195" s="4">
        <v>0</v>
      </c>
      <c r="X195" s="4">
        <v>1</v>
      </c>
      <c r="Y195" s="4">
        <v>0</v>
      </c>
      <c r="Z195" s="4"/>
      <c r="AA195" s="4"/>
      <c r="AB195" s="4"/>
    </row>
    <row r="196" spans="1:28" x14ac:dyDescent="0.2">
      <c r="A196" s="4">
        <v>50</v>
      </c>
      <c r="B196" s="4">
        <v>0</v>
      </c>
      <c r="C196" s="4">
        <v>0</v>
      </c>
      <c r="D196" s="4">
        <v>1</v>
      </c>
      <c r="E196" s="4">
        <v>205</v>
      </c>
      <c r="F196" s="4">
        <f>ROUND(Source!S181,O196)</f>
        <v>0</v>
      </c>
      <c r="G196" s="4" t="s">
        <v>130</v>
      </c>
      <c r="H196" s="4" t="s">
        <v>131</v>
      </c>
      <c r="I196" s="4"/>
      <c r="J196" s="4"/>
      <c r="K196" s="4">
        <v>-205</v>
      </c>
      <c r="L196" s="4">
        <v>14</v>
      </c>
      <c r="M196" s="4">
        <v>3</v>
      </c>
      <c r="N196" s="4" t="s">
        <v>3</v>
      </c>
      <c r="O196" s="4">
        <v>2</v>
      </c>
      <c r="P196" s="4"/>
      <c r="Q196" s="4"/>
      <c r="R196" s="4"/>
      <c r="S196" s="4"/>
      <c r="T196" s="4"/>
      <c r="U196" s="4"/>
      <c r="V196" s="4"/>
      <c r="W196" s="4">
        <v>0</v>
      </c>
      <c r="X196" s="4">
        <v>1</v>
      </c>
      <c r="Y196" s="4">
        <v>0</v>
      </c>
      <c r="Z196" s="4"/>
      <c r="AA196" s="4"/>
      <c r="AB196" s="4"/>
    </row>
    <row r="197" spans="1:28" x14ac:dyDescent="0.2">
      <c r="A197" s="4">
        <v>50</v>
      </c>
      <c r="B197" s="4">
        <v>0</v>
      </c>
      <c r="C197" s="4">
        <v>0</v>
      </c>
      <c r="D197" s="4">
        <v>1</v>
      </c>
      <c r="E197" s="4">
        <v>232</v>
      </c>
      <c r="F197" s="4">
        <f>ROUND(Source!BC181,O197)</f>
        <v>0</v>
      </c>
      <c r="G197" s="4" t="s">
        <v>132</v>
      </c>
      <c r="H197" s="4" t="s">
        <v>133</v>
      </c>
      <c r="I197" s="4"/>
      <c r="J197" s="4"/>
      <c r="K197" s="4">
        <v>-232</v>
      </c>
      <c r="L197" s="4">
        <v>15</v>
      </c>
      <c r="M197" s="4">
        <v>3</v>
      </c>
      <c r="N197" s="4" t="s">
        <v>3</v>
      </c>
      <c r="O197" s="4">
        <v>2</v>
      </c>
      <c r="P197" s="4"/>
      <c r="Q197" s="4"/>
      <c r="R197" s="4"/>
      <c r="S197" s="4"/>
      <c r="T197" s="4"/>
      <c r="U197" s="4"/>
      <c r="V197" s="4"/>
      <c r="W197" s="4">
        <v>0</v>
      </c>
      <c r="X197" s="4">
        <v>1</v>
      </c>
      <c r="Y197" s="4">
        <v>0</v>
      </c>
      <c r="Z197" s="4"/>
      <c r="AA197" s="4"/>
      <c r="AB197" s="4"/>
    </row>
    <row r="198" spans="1:28" x14ac:dyDescent="0.2">
      <c r="A198" s="4">
        <v>50</v>
      </c>
      <c r="B198" s="4">
        <v>0</v>
      </c>
      <c r="C198" s="4">
        <v>0</v>
      </c>
      <c r="D198" s="4">
        <v>1</v>
      </c>
      <c r="E198" s="4">
        <v>214</v>
      </c>
      <c r="F198" s="4">
        <f>ROUND(Source!AS181,O198)</f>
        <v>75856</v>
      </c>
      <c r="G198" s="4" t="s">
        <v>134</v>
      </c>
      <c r="H198" s="4" t="s">
        <v>135</v>
      </c>
      <c r="I198" s="4"/>
      <c r="J198" s="4"/>
      <c r="K198" s="4">
        <v>-214</v>
      </c>
      <c r="L198" s="4">
        <v>16</v>
      </c>
      <c r="M198" s="4">
        <v>3</v>
      </c>
      <c r="N198" s="4" t="s">
        <v>3</v>
      </c>
      <c r="O198" s="4">
        <v>2</v>
      </c>
      <c r="P198" s="4"/>
      <c r="Q198" s="4"/>
      <c r="R198" s="4"/>
      <c r="S198" s="4"/>
      <c r="T198" s="4"/>
      <c r="U198" s="4"/>
      <c r="V198" s="4"/>
      <c r="W198" s="4">
        <v>75856</v>
      </c>
      <c r="X198" s="4">
        <v>1</v>
      </c>
      <c r="Y198" s="4">
        <v>75856</v>
      </c>
      <c r="Z198" s="4"/>
      <c r="AA198" s="4"/>
      <c r="AB198" s="4"/>
    </row>
    <row r="199" spans="1:28" x14ac:dyDescent="0.2">
      <c r="A199" s="4">
        <v>50</v>
      </c>
      <c r="B199" s="4">
        <v>0</v>
      </c>
      <c r="C199" s="4">
        <v>0</v>
      </c>
      <c r="D199" s="4">
        <v>1</v>
      </c>
      <c r="E199" s="4">
        <v>215</v>
      </c>
      <c r="F199" s="4">
        <f>ROUND(Source!AT181,O199)</f>
        <v>0</v>
      </c>
      <c r="G199" s="4" t="s">
        <v>136</v>
      </c>
      <c r="H199" s="4" t="s">
        <v>137</v>
      </c>
      <c r="I199" s="4"/>
      <c r="J199" s="4"/>
      <c r="K199" s="4">
        <v>-215</v>
      </c>
      <c r="L199" s="4">
        <v>17</v>
      </c>
      <c r="M199" s="4">
        <v>3</v>
      </c>
      <c r="N199" s="4" t="s">
        <v>3</v>
      </c>
      <c r="O199" s="4">
        <v>2</v>
      </c>
      <c r="P199" s="4"/>
      <c r="Q199" s="4"/>
      <c r="R199" s="4"/>
      <c r="S199" s="4"/>
      <c r="T199" s="4"/>
      <c r="U199" s="4"/>
      <c r="V199" s="4"/>
      <c r="W199" s="4">
        <v>0</v>
      </c>
      <c r="X199" s="4">
        <v>1</v>
      </c>
      <c r="Y199" s="4">
        <v>0</v>
      </c>
      <c r="Z199" s="4"/>
      <c r="AA199" s="4"/>
      <c r="AB199" s="4"/>
    </row>
    <row r="200" spans="1:28" x14ac:dyDescent="0.2">
      <c r="A200" s="4">
        <v>50</v>
      </c>
      <c r="B200" s="4">
        <v>0</v>
      </c>
      <c r="C200" s="4">
        <v>0</v>
      </c>
      <c r="D200" s="4">
        <v>1</v>
      </c>
      <c r="E200" s="4">
        <v>217</v>
      </c>
      <c r="F200" s="4">
        <f>ROUND(Source!AU181,O200)</f>
        <v>0</v>
      </c>
      <c r="G200" s="4" t="s">
        <v>138</v>
      </c>
      <c r="H200" s="4" t="s">
        <v>139</v>
      </c>
      <c r="I200" s="4"/>
      <c r="J200" s="4"/>
      <c r="K200" s="4">
        <v>-217</v>
      </c>
      <c r="L200" s="4">
        <v>18</v>
      </c>
      <c r="M200" s="4">
        <v>3</v>
      </c>
      <c r="N200" s="4" t="s">
        <v>3</v>
      </c>
      <c r="O200" s="4">
        <v>2</v>
      </c>
      <c r="P200" s="4"/>
      <c r="Q200" s="4"/>
      <c r="R200" s="4"/>
      <c r="S200" s="4"/>
      <c r="T200" s="4"/>
      <c r="U200" s="4"/>
      <c r="V200" s="4"/>
      <c r="W200" s="4">
        <v>0</v>
      </c>
      <c r="X200" s="4">
        <v>1</v>
      </c>
      <c r="Y200" s="4">
        <v>0</v>
      </c>
      <c r="Z200" s="4"/>
      <c r="AA200" s="4"/>
      <c r="AB200" s="4"/>
    </row>
    <row r="201" spans="1:28" x14ac:dyDescent="0.2">
      <c r="A201" s="4">
        <v>50</v>
      </c>
      <c r="B201" s="4">
        <v>0</v>
      </c>
      <c r="C201" s="4">
        <v>0</v>
      </c>
      <c r="D201" s="4">
        <v>1</v>
      </c>
      <c r="E201" s="4">
        <v>230</v>
      </c>
      <c r="F201" s="4">
        <f>ROUND(Source!BA181,O201)</f>
        <v>0</v>
      </c>
      <c r="G201" s="4" t="s">
        <v>140</v>
      </c>
      <c r="H201" s="4" t="s">
        <v>141</v>
      </c>
      <c r="I201" s="4"/>
      <c r="J201" s="4"/>
      <c r="K201" s="4">
        <v>-230</v>
      </c>
      <c r="L201" s="4">
        <v>19</v>
      </c>
      <c r="M201" s="4">
        <v>3</v>
      </c>
      <c r="N201" s="4" t="s">
        <v>3</v>
      </c>
      <c r="O201" s="4">
        <v>2</v>
      </c>
      <c r="P201" s="4"/>
      <c r="Q201" s="4"/>
      <c r="R201" s="4"/>
      <c r="S201" s="4"/>
      <c r="T201" s="4"/>
      <c r="U201" s="4"/>
      <c r="V201" s="4"/>
      <c r="W201" s="4">
        <v>0</v>
      </c>
      <c r="X201" s="4">
        <v>1</v>
      </c>
      <c r="Y201" s="4">
        <v>0</v>
      </c>
      <c r="Z201" s="4"/>
      <c r="AA201" s="4"/>
      <c r="AB201" s="4"/>
    </row>
    <row r="202" spans="1:28" x14ac:dyDescent="0.2">
      <c r="A202" s="4">
        <v>50</v>
      </c>
      <c r="B202" s="4">
        <v>0</v>
      </c>
      <c r="C202" s="4">
        <v>0</v>
      </c>
      <c r="D202" s="4">
        <v>1</v>
      </c>
      <c r="E202" s="4">
        <v>206</v>
      </c>
      <c r="F202" s="4">
        <f>ROUND(Source!T181,O202)</f>
        <v>0</v>
      </c>
      <c r="G202" s="4" t="s">
        <v>142</v>
      </c>
      <c r="H202" s="4" t="s">
        <v>143</v>
      </c>
      <c r="I202" s="4"/>
      <c r="J202" s="4"/>
      <c r="K202" s="4">
        <v>-206</v>
      </c>
      <c r="L202" s="4">
        <v>20</v>
      </c>
      <c r="M202" s="4">
        <v>3</v>
      </c>
      <c r="N202" s="4" t="s">
        <v>3</v>
      </c>
      <c r="O202" s="4">
        <v>2</v>
      </c>
      <c r="P202" s="4"/>
      <c r="Q202" s="4"/>
      <c r="R202" s="4"/>
      <c r="S202" s="4"/>
      <c r="T202" s="4"/>
      <c r="U202" s="4"/>
      <c r="V202" s="4"/>
      <c r="W202" s="4">
        <v>0</v>
      </c>
      <c r="X202" s="4">
        <v>1</v>
      </c>
      <c r="Y202" s="4">
        <v>0</v>
      </c>
      <c r="Z202" s="4"/>
      <c r="AA202" s="4"/>
      <c r="AB202" s="4"/>
    </row>
    <row r="203" spans="1:28" x14ac:dyDescent="0.2">
      <c r="A203" s="4">
        <v>50</v>
      </c>
      <c r="B203" s="4">
        <v>0</v>
      </c>
      <c r="C203" s="4">
        <v>0</v>
      </c>
      <c r="D203" s="4">
        <v>1</v>
      </c>
      <c r="E203" s="4">
        <v>207</v>
      </c>
      <c r="F203" s="4">
        <f>Source!U181</f>
        <v>0</v>
      </c>
      <c r="G203" s="4" t="s">
        <v>144</v>
      </c>
      <c r="H203" s="4" t="s">
        <v>145</v>
      </c>
      <c r="I203" s="4"/>
      <c r="J203" s="4"/>
      <c r="K203" s="4">
        <v>-207</v>
      </c>
      <c r="L203" s="4">
        <v>21</v>
      </c>
      <c r="M203" s="4">
        <v>3</v>
      </c>
      <c r="N203" s="4" t="s">
        <v>3</v>
      </c>
      <c r="O203" s="4">
        <v>-1</v>
      </c>
      <c r="P203" s="4"/>
      <c r="Q203" s="4"/>
      <c r="R203" s="4"/>
      <c r="S203" s="4"/>
      <c r="T203" s="4"/>
      <c r="U203" s="4"/>
      <c r="V203" s="4"/>
      <c r="W203" s="4">
        <v>0</v>
      </c>
      <c r="X203" s="4">
        <v>1</v>
      </c>
      <c r="Y203" s="4">
        <v>0</v>
      </c>
      <c r="Z203" s="4"/>
      <c r="AA203" s="4"/>
      <c r="AB203" s="4"/>
    </row>
    <row r="204" spans="1:28" x14ac:dyDescent="0.2">
      <c r="A204" s="4">
        <v>50</v>
      </c>
      <c r="B204" s="4">
        <v>0</v>
      </c>
      <c r="C204" s="4">
        <v>0</v>
      </c>
      <c r="D204" s="4">
        <v>1</v>
      </c>
      <c r="E204" s="4">
        <v>208</v>
      </c>
      <c r="F204" s="4">
        <f>Source!V181</f>
        <v>0</v>
      </c>
      <c r="G204" s="4" t="s">
        <v>146</v>
      </c>
      <c r="H204" s="4" t="s">
        <v>147</v>
      </c>
      <c r="I204" s="4"/>
      <c r="J204" s="4"/>
      <c r="K204" s="4">
        <v>-208</v>
      </c>
      <c r="L204" s="4">
        <v>22</v>
      </c>
      <c r="M204" s="4">
        <v>3</v>
      </c>
      <c r="N204" s="4" t="s">
        <v>3</v>
      </c>
      <c r="O204" s="4">
        <v>-1</v>
      </c>
      <c r="P204" s="4"/>
      <c r="Q204" s="4"/>
      <c r="R204" s="4"/>
      <c r="S204" s="4"/>
      <c r="T204" s="4"/>
      <c r="U204" s="4"/>
      <c r="V204" s="4"/>
      <c r="W204" s="4">
        <v>0</v>
      </c>
      <c r="X204" s="4">
        <v>1</v>
      </c>
      <c r="Y204" s="4">
        <v>0</v>
      </c>
      <c r="Z204" s="4"/>
      <c r="AA204" s="4"/>
      <c r="AB204" s="4"/>
    </row>
    <row r="205" spans="1:28" x14ac:dyDescent="0.2">
      <c r="A205" s="4">
        <v>50</v>
      </c>
      <c r="B205" s="4">
        <v>0</v>
      </c>
      <c r="C205" s="4">
        <v>0</v>
      </c>
      <c r="D205" s="4">
        <v>1</v>
      </c>
      <c r="E205" s="4">
        <v>209</v>
      </c>
      <c r="F205" s="4">
        <f>ROUND(Source!W181,O205)</f>
        <v>0</v>
      </c>
      <c r="G205" s="4" t="s">
        <v>148</v>
      </c>
      <c r="H205" s="4" t="s">
        <v>149</v>
      </c>
      <c r="I205" s="4"/>
      <c r="J205" s="4"/>
      <c r="K205" s="4">
        <v>-209</v>
      </c>
      <c r="L205" s="4">
        <v>23</v>
      </c>
      <c r="M205" s="4">
        <v>3</v>
      </c>
      <c r="N205" s="4" t="s">
        <v>3</v>
      </c>
      <c r="O205" s="4">
        <v>2</v>
      </c>
      <c r="P205" s="4"/>
      <c r="Q205" s="4"/>
      <c r="R205" s="4"/>
      <c r="S205" s="4"/>
      <c r="T205" s="4"/>
      <c r="U205" s="4"/>
      <c r="V205" s="4"/>
      <c r="W205" s="4">
        <v>0</v>
      </c>
      <c r="X205" s="4">
        <v>1</v>
      </c>
      <c r="Y205" s="4">
        <v>0</v>
      </c>
      <c r="Z205" s="4"/>
      <c r="AA205" s="4"/>
      <c r="AB205" s="4"/>
    </row>
    <row r="206" spans="1:28" x14ac:dyDescent="0.2">
      <c r="A206" s="4">
        <v>50</v>
      </c>
      <c r="B206" s="4">
        <v>0</v>
      </c>
      <c r="C206" s="4">
        <v>0</v>
      </c>
      <c r="D206" s="4">
        <v>1</v>
      </c>
      <c r="E206" s="4">
        <v>233</v>
      </c>
      <c r="F206" s="4">
        <f>ROUND(Source!BD181,O206)</f>
        <v>0</v>
      </c>
      <c r="G206" s="4" t="s">
        <v>150</v>
      </c>
      <c r="H206" s="4" t="s">
        <v>151</v>
      </c>
      <c r="I206" s="4"/>
      <c r="J206" s="4"/>
      <c r="K206" s="4">
        <v>-233</v>
      </c>
      <c r="L206" s="4">
        <v>24</v>
      </c>
      <c r="M206" s="4">
        <v>3</v>
      </c>
      <c r="N206" s="4" t="s">
        <v>3</v>
      </c>
      <c r="O206" s="4">
        <v>2</v>
      </c>
      <c r="P206" s="4"/>
      <c r="Q206" s="4"/>
      <c r="R206" s="4"/>
      <c r="S206" s="4"/>
      <c r="T206" s="4"/>
      <c r="U206" s="4"/>
      <c r="V206" s="4"/>
      <c r="W206" s="4">
        <v>0</v>
      </c>
      <c r="X206" s="4">
        <v>1</v>
      </c>
      <c r="Y206" s="4">
        <v>0</v>
      </c>
      <c r="Z206" s="4"/>
      <c r="AA206" s="4"/>
      <c r="AB206" s="4"/>
    </row>
    <row r="207" spans="1:28" x14ac:dyDescent="0.2">
      <c r="A207" s="4">
        <v>50</v>
      </c>
      <c r="B207" s="4">
        <v>0</v>
      </c>
      <c r="C207" s="4">
        <v>0</v>
      </c>
      <c r="D207" s="4">
        <v>1</v>
      </c>
      <c r="E207" s="4">
        <v>210</v>
      </c>
      <c r="F207" s="4">
        <f>ROUND(Source!X181,O207)</f>
        <v>0</v>
      </c>
      <c r="G207" s="4" t="s">
        <v>152</v>
      </c>
      <c r="H207" s="4" t="s">
        <v>153</v>
      </c>
      <c r="I207" s="4"/>
      <c r="J207" s="4"/>
      <c r="K207" s="4">
        <v>-210</v>
      </c>
      <c r="L207" s="4">
        <v>25</v>
      </c>
      <c r="M207" s="4">
        <v>3</v>
      </c>
      <c r="N207" s="4" t="s">
        <v>3</v>
      </c>
      <c r="O207" s="4">
        <v>2</v>
      </c>
      <c r="P207" s="4"/>
      <c r="Q207" s="4"/>
      <c r="R207" s="4"/>
      <c r="S207" s="4"/>
      <c r="T207" s="4"/>
      <c r="U207" s="4"/>
      <c r="V207" s="4"/>
      <c r="W207" s="4">
        <v>0</v>
      </c>
      <c r="X207" s="4">
        <v>1</v>
      </c>
      <c r="Y207" s="4">
        <v>0</v>
      </c>
      <c r="Z207" s="4"/>
      <c r="AA207" s="4"/>
      <c r="AB207" s="4"/>
    </row>
    <row r="208" spans="1:28" x14ac:dyDescent="0.2">
      <c r="A208" s="4">
        <v>50</v>
      </c>
      <c r="B208" s="4">
        <v>0</v>
      </c>
      <c r="C208" s="4">
        <v>0</v>
      </c>
      <c r="D208" s="4">
        <v>1</v>
      </c>
      <c r="E208" s="4">
        <v>211</v>
      </c>
      <c r="F208" s="4">
        <f>ROUND(Source!Y181,O208)</f>
        <v>0</v>
      </c>
      <c r="G208" s="4" t="s">
        <v>154</v>
      </c>
      <c r="H208" s="4" t="s">
        <v>155</v>
      </c>
      <c r="I208" s="4"/>
      <c r="J208" s="4"/>
      <c r="K208" s="4">
        <v>-211</v>
      </c>
      <c r="L208" s="4">
        <v>26</v>
      </c>
      <c r="M208" s="4">
        <v>3</v>
      </c>
      <c r="N208" s="4" t="s">
        <v>3</v>
      </c>
      <c r="O208" s="4">
        <v>2</v>
      </c>
      <c r="P208" s="4"/>
      <c r="Q208" s="4"/>
      <c r="R208" s="4"/>
      <c r="S208" s="4"/>
      <c r="T208" s="4"/>
      <c r="U208" s="4"/>
      <c r="V208" s="4"/>
      <c r="W208" s="4">
        <v>0</v>
      </c>
      <c r="X208" s="4">
        <v>1</v>
      </c>
      <c r="Y208" s="4">
        <v>0</v>
      </c>
      <c r="Z208" s="4"/>
      <c r="AA208" s="4"/>
      <c r="AB208" s="4"/>
    </row>
    <row r="209" spans="1:245" x14ac:dyDescent="0.2">
      <c r="A209" s="4">
        <v>50</v>
      </c>
      <c r="B209" s="4">
        <v>0</v>
      </c>
      <c r="C209" s="4">
        <v>0</v>
      </c>
      <c r="D209" s="4">
        <v>1</v>
      </c>
      <c r="E209" s="4">
        <v>224</v>
      </c>
      <c r="F209" s="4">
        <f>ROUND(Source!AR181,O209)</f>
        <v>75856</v>
      </c>
      <c r="G209" s="4" t="s">
        <v>156</v>
      </c>
      <c r="H209" s="4" t="s">
        <v>157</v>
      </c>
      <c r="I209" s="4"/>
      <c r="J209" s="4"/>
      <c r="K209" s="4">
        <v>-224</v>
      </c>
      <c r="L209" s="4">
        <v>27</v>
      </c>
      <c r="M209" s="4">
        <v>3</v>
      </c>
      <c r="N209" s="4" t="s">
        <v>3</v>
      </c>
      <c r="O209" s="4">
        <v>2</v>
      </c>
      <c r="P209" s="4"/>
      <c r="Q209" s="4"/>
      <c r="R209" s="4"/>
      <c r="S209" s="4"/>
      <c r="T209" s="4"/>
      <c r="U209" s="4"/>
      <c r="V209" s="4"/>
      <c r="W209" s="4">
        <v>75856</v>
      </c>
      <c r="X209" s="4">
        <v>1</v>
      </c>
      <c r="Y209" s="4">
        <v>75856</v>
      </c>
      <c r="Z209" s="4"/>
      <c r="AA209" s="4"/>
      <c r="AB209" s="4"/>
    </row>
    <row r="211" spans="1:245" x14ac:dyDescent="0.2">
      <c r="A211" s="1">
        <v>4</v>
      </c>
      <c r="B211" s="1">
        <v>0</v>
      </c>
      <c r="C211" s="1"/>
      <c r="D211" s="1">
        <f>ROW(A224)</f>
        <v>224</v>
      </c>
      <c r="E211" s="1"/>
      <c r="F211" s="1" t="s">
        <v>18</v>
      </c>
      <c r="G211" s="1" t="s">
        <v>286</v>
      </c>
      <c r="H211" s="1" t="s">
        <v>3</v>
      </c>
      <c r="I211" s="1">
        <v>0</v>
      </c>
      <c r="J211" s="1"/>
      <c r="K211" s="1">
        <v>0</v>
      </c>
      <c r="L211" s="1"/>
      <c r="M211" s="1" t="s">
        <v>3</v>
      </c>
      <c r="N211" s="1"/>
      <c r="O211" s="1"/>
      <c r="P211" s="1"/>
      <c r="Q211" s="1"/>
      <c r="R211" s="1"/>
      <c r="S211" s="1">
        <v>0</v>
      </c>
      <c r="T211" s="1"/>
      <c r="U211" s="1" t="s">
        <v>3</v>
      </c>
      <c r="V211" s="1">
        <v>0</v>
      </c>
      <c r="W211" s="1"/>
      <c r="X211" s="1"/>
      <c r="Y211" s="1"/>
      <c r="Z211" s="1"/>
      <c r="AA211" s="1"/>
      <c r="AB211" s="1" t="s">
        <v>3</v>
      </c>
      <c r="AC211" s="1" t="s">
        <v>3</v>
      </c>
      <c r="AD211" s="1" t="s">
        <v>3</v>
      </c>
      <c r="AE211" s="1" t="s">
        <v>3</v>
      </c>
      <c r="AF211" s="1" t="s">
        <v>3</v>
      </c>
      <c r="AG211" s="1" t="s">
        <v>3</v>
      </c>
      <c r="AH211" s="1"/>
      <c r="AI211" s="1"/>
      <c r="AJ211" s="1"/>
      <c r="AK211" s="1"/>
      <c r="AL211" s="1"/>
      <c r="AM211" s="1"/>
      <c r="AN211" s="1"/>
      <c r="AO211" s="1"/>
      <c r="AP211" s="1" t="s">
        <v>3</v>
      </c>
      <c r="AQ211" s="1" t="s">
        <v>3</v>
      </c>
      <c r="AR211" s="1" t="s">
        <v>3</v>
      </c>
      <c r="AS211" s="1"/>
      <c r="AT211" s="1"/>
      <c r="AU211" s="1"/>
      <c r="AV211" s="1"/>
      <c r="AW211" s="1"/>
      <c r="AX211" s="1"/>
      <c r="AY211" s="1"/>
      <c r="AZ211" s="1" t="s">
        <v>3</v>
      </c>
      <c r="BA211" s="1"/>
      <c r="BB211" s="1" t="s">
        <v>3</v>
      </c>
      <c r="BC211" s="1" t="s">
        <v>3</v>
      </c>
      <c r="BD211" s="1" t="s">
        <v>3</v>
      </c>
      <c r="BE211" s="1" t="s">
        <v>3</v>
      </c>
      <c r="BF211" s="1" t="s">
        <v>3</v>
      </c>
      <c r="BG211" s="1" t="s">
        <v>3</v>
      </c>
      <c r="BH211" s="1" t="s">
        <v>3</v>
      </c>
      <c r="BI211" s="1" t="s">
        <v>3</v>
      </c>
      <c r="BJ211" s="1" t="s">
        <v>3</v>
      </c>
      <c r="BK211" s="1" t="s">
        <v>3</v>
      </c>
      <c r="BL211" s="1" t="s">
        <v>3</v>
      </c>
      <c r="BM211" s="1" t="s">
        <v>3</v>
      </c>
      <c r="BN211" s="1" t="s">
        <v>3</v>
      </c>
      <c r="BO211" s="1" t="s">
        <v>3</v>
      </c>
      <c r="BP211" s="1" t="s">
        <v>3</v>
      </c>
      <c r="BQ211" s="1"/>
      <c r="BR211" s="1"/>
      <c r="BS211" s="1"/>
      <c r="BT211" s="1"/>
      <c r="BU211" s="1"/>
      <c r="BV211" s="1"/>
      <c r="BW211" s="1"/>
      <c r="BX211" s="1">
        <v>0</v>
      </c>
      <c r="BY211" s="1"/>
      <c r="BZ211" s="1"/>
      <c r="CA211" s="1"/>
      <c r="CB211" s="1"/>
      <c r="CC211" s="1"/>
      <c r="CD211" s="1"/>
      <c r="CE211" s="1"/>
      <c r="CF211" s="1"/>
      <c r="CG211" s="1"/>
      <c r="CH211" s="1"/>
      <c r="CI211" s="1"/>
      <c r="CJ211" s="1">
        <v>0</v>
      </c>
    </row>
    <row r="213" spans="1:245" x14ac:dyDescent="0.2">
      <c r="A213" s="2">
        <v>52</v>
      </c>
      <c r="B213" s="2">
        <f t="shared" ref="B213:G213" si="170">B224</f>
        <v>0</v>
      </c>
      <c r="C213" s="2">
        <f t="shared" si="170"/>
        <v>4</v>
      </c>
      <c r="D213" s="2">
        <f t="shared" si="170"/>
        <v>211</v>
      </c>
      <c r="E213" s="2">
        <f t="shared" si="170"/>
        <v>0</v>
      </c>
      <c r="F213" s="2" t="str">
        <f t="shared" si="170"/>
        <v>Новый раздел</v>
      </c>
      <c r="G213" s="2" t="str">
        <f t="shared" si="170"/>
        <v>Пусконаладочные работы</v>
      </c>
      <c r="H213" s="2"/>
      <c r="I213" s="2"/>
      <c r="J213" s="2"/>
      <c r="K213" s="2"/>
      <c r="L213" s="2"/>
      <c r="M213" s="2"/>
      <c r="N213" s="2"/>
      <c r="O213" s="2">
        <f t="shared" ref="O213:AT213" si="171">O224</f>
        <v>84163.65</v>
      </c>
      <c r="P213" s="2">
        <f t="shared" si="171"/>
        <v>0</v>
      </c>
      <c r="Q213" s="2">
        <f t="shared" si="171"/>
        <v>0</v>
      </c>
      <c r="R213" s="2">
        <f t="shared" si="171"/>
        <v>0</v>
      </c>
      <c r="S213" s="2">
        <f t="shared" si="171"/>
        <v>84163.65</v>
      </c>
      <c r="T213" s="2">
        <f t="shared" si="171"/>
        <v>0</v>
      </c>
      <c r="U213" s="2">
        <f t="shared" si="171"/>
        <v>183.4</v>
      </c>
      <c r="V213" s="2">
        <f t="shared" si="171"/>
        <v>0</v>
      </c>
      <c r="W213" s="2">
        <f t="shared" si="171"/>
        <v>0</v>
      </c>
      <c r="X213" s="2">
        <f t="shared" si="171"/>
        <v>58914.559999999998</v>
      </c>
      <c r="Y213" s="2">
        <f t="shared" si="171"/>
        <v>34507.1</v>
      </c>
      <c r="Z213" s="2">
        <f t="shared" si="171"/>
        <v>0</v>
      </c>
      <c r="AA213" s="2">
        <f t="shared" si="171"/>
        <v>0</v>
      </c>
      <c r="AB213" s="2">
        <f t="shared" si="171"/>
        <v>84163.65</v>
      </c>
      <c r="AC213" s="2">
        <f t="shared" si="171"/>
        <v>0</v>
      </c>
      <c r="AD213" s="2">
        <f t="shared" si="171"/>
        <v>0</v>
      </c>
      <c r="AE213" s="2">
        <f t="shared" si="171"/>
        <v>0</v>
      </c>
      <c r="AF213" s="2">
        <f t="shared" si="171"/>
        <v>84163.65</v>
      </c>
      <c r="AG213" s="2">
        <f t="shared" si="171"/>
        <v>0</v>
      </c>
      <c r="AH213" s="2">
        <f t="shared" si="171"/>
        <v>183.4</v>
      </c>
      <c r="AI213" s="2">
        <f t="shared" si="171"/>
        <v>0</v>
      </c>
      <c r="AJ213" s="2">
        <f t="shared" si="171"/>
        <v>0</v>
      </c>
      <c r="AK213" s="2">
        <f t="shared" si="171"/>
        <v>58914.559999999998</v>
      </c>
      <c r="AL213" s="2">
        <f t="shared" si="171"/>
        <v>34507.1</v>
      </c>
      <c r="AM213" s="2">
        <f t="shared" si="171"/>
        <v>0</v>
      </c>
      <c r="AN213" s="2">
        <f t="shared" si="171"/>
        <v>0</v>
      </c>
      <c r="AO213" s="2">
        <f t="shared" si="171"/>
        <v>0</v>
      </c>
      <c r="AP213" s="2">
        <f t="shared" si="171"/>
        <v>0</v>
      </c>
      <c r="AQ213" s="2">
        <f t="shared" si="171"/>
        <v>0</v>
      </c>
      <c r="AR213" s="2">
        <f t="shared" si="171"/>
        <v>177585.31</v>
      </c>
      <c r="AS213" s="2">
        <f t="shared" si="171"/>
        <v>0</v>
      </c>
      <c r="AT213" s="2">
        <f t="shared" si="171"/>
        <v>0</v>
      </c>
      <c r="AU213" s="2">
        <f t="shared" ref="AU213:BZ213" si="172">AU224</f>
        <v>177585.31</v>
      </c>
      <c r="AV213" s="2">
        <f t="shared" si="172"/>
        <v>0</v>
      </c>
      <c r="AW213" s="2">
        <f t="shared" si="172"/>
        <v>0</v>
      </c>
      <c r="AX213" s="2">
        <f t="shared" si="172"/>
        <v>0</v>
      </c>
      <c r="AY213" s="2">
        <f t="shared" si="172"/>
        <v>0</v>
      </c>
      <c r="AZ213" s="2">
        <f t="shared" si="172"/>
        <v>0</v>
      </c>
      <c r="BA213" s="2">
        <f t="shared" si="172"/>
        <v>0</v>
      </c>
      <c r="BB213" s="2">
        <f t="shared" si="172"/>
        <v>0</v>
      </c>
      <c r="BC213" s="2">
        <f t="shared" si="172"/>
        <v>0</v>
      </c>
      <c r="BD213" s="2">
        <f t="shared" si="172"/>
        <v>0</v>
      </c>
      <c r="BE213" s="2">
        <f t="shared" si="172"/>
        <v>0</v>
      </c>
      <c r="BF213" s="2">
        <f t="shared" si="172"/>
        <v>0</v>
      </c>
      <c r="BG213" s="2">
        <f t="shared" si="172"/>
        <v>0</v>
      </c>
      <c r="BH213" s="2">
        <f t="shared" si="172"/>
        <v>0</v>
      </c>
      <c r="BI213" s="2">
        <f t="shared" si="172"/>
        <v>0</v>
      </c>
      <c r="BJ213" s="2">
        <f t="shared" si="172"/>
        <v>0</v>
      </c>
      <c r="BK213" s="2">
        <f t="shared" si="172"/>
        <v>0</v>
      </c>
      <c r="BL213" s="2">
        <f t="shared" si="172"/>
        <v>0</v>
      </c>
      <c r="BM213" s="2">
        <f t="shared" si="172"/>
        <v>0</v>
      </c>
      <c r="BN213" s="2">
        <f t="shared" si="172"/>
        <v>0</v>
      </c>
      <c r="BO213" s="2">
        <f t="shared" si="172"/>
        <v>0</v>
      </c>
      <c r="BP213" s="2">
        <f t="shared" si="172"/>
        <v>0</v>
      </c>
      <c r="BQ213" s="2">
        <f t="shared" si="172"/>
        <v>0</v>
      </c>
      <c r="BR213" s="2">
        <f t="shared" si="172"/>
        <v>0</v>
      </c>
      <c r="BS213" s="2">
        <f t="shared" si="172"/>
        <v>0</v>
      </c>
      <c r="BT213" s="2">
        <f t="shared" si="172"/>
        <v>0</v>
      </c>
      <c r="BU213" s="2">
        <f t="shared" si="172"/>
        <v>0</v>
      </c>
      <c r="BV213" s="2">
        <f t="shared" si="172"/>
        <v>0</v>
      </c>
      <c r="BW213" s="2">
        <f t="shared" si="172"/>
        <v>0</v>
      </c>
      <c r="BX213" s="2">
        <f t="shared" si="172"/>
        <v>0</v>
      </c>
      <c r="BY213" s="2">
        <f t="shared" si="172"/>
        <v>0</v>
      </c>
      <c r="BZ213" s="2">
        <f t="shared" si="172"/>
        <v>0</v>
      </c>
      <c r="CA213" s="2">
        <f t="shared" ref="CA213:DF213" si="173">CA224</f>
        <v>177585.31</v>
      </c>
      <c r="CB213" s="2">
        <f t="shared" si="173"/>
        <v>0</v>
      </c>
      <c r="CC213" s="2">
        <f t="shared" si="173"/>
        <v>0</v>
      </c>
      <c r="CD213" s="2">
        <f t="shared" si="173"/>
        <v>177585.31</v>
      </c>
      <c r="CE213" s="2">
        <f t="shared" si="173"/>
        <v>0</v>
      </c>
      <c r="CF213" s="2">
        <f t="shared" si="173"/>
        <v>0</v>
      </c>
      <c r="CG213" s="2">
        <f t="shared" si="173"/>
        <v>0</v>
      </c>
      <c r="CH213" s="2">
        <f t="shared" si="173"/>
        <v>0</v>
      </c>
      <c r="CI213" s="2">
        <f t="shared" si="173"/>
        <v>0</v>
      </c>
      <c r="CJ213" s="2">
        <f t="shared" si="173"/>
        <v>0</v>
      </c>
      <c r="CK213" s="2">
        <f t="shared" si="173"/>
        <v>0</v>
      </c>
      <c r="CL213" s="2">
        <f t="shared" si="173"/>
        <v>0</v>
      </c>
      <c r="CM213" s="2">
        <f t="shared" si="173"/>
        <v>0</v>
      </c>
      <c r="CN213" s="2">
        <f t="shared" si="173"/>
        <v>0</v>
      </c>
      <c r="CO213" s="2">
        <f t="shared" si="173"/>
        <v>0</v>
      </c>
      <c r="CP213" s="2">
        <f t="shared" si="173"/>
        <v>0</v>
      </c>
      <c r="CQ213" s="2">
        <f t="shared" si="173"/>
        <v>0</v>
      </c>
      <c r="CR213" s="2">
        <f t="shared" si="173"/>
        <v>0</v>
      </c>
      <c r="CS213" s="2">
        <f t="shared" si="173"/>
        <v>0</v>
      </c>
      <c r="CT213" s="2">
        <f t="shared" si="173"/>
        <v>0</v>
      </c>
      <c r="CU213" s="2">
        <f t="shared" si="173"/>
        <v>0</v>
      </c>
      <c r="CV213" s="2">
        <f t="shared" si="173"/>
        <v>0</v>
      </c>
      <c r="CW213" s="2">
        <f t="shared" si="173"/>
        <v>0</v>
      </c>
      <c r="CX213" s="2">
        <f t="shared" si="173"/>
        <v>0</v>
      </c>
      <c r="CY213" s="2">
        <f t="shared" si="173"/>
        <v>0</v>
      </c>
      <c r="CZ213" s="2">
        <f t="shared" si="173"/>
        <v>0</v>
      </c>
      <c r="DA213" s="2">
        <f t="shared" si="173"/>
        <v>0</v>
      </c>
      <c r="DB213" s="2">
        <f t="shared" si="173"/>
        <v>0</v>
      </c>
      <c r="DC213" s="2">
        <f t="shared" si="173"/>
        <v>0</v>
      </c>
      <c r="DD213" s="2">
        <f t="shared" si="173"/>
        <v>0</v>
      </c>
      <c r="DE213" s="2">
        <f t="shared" si="173"/>
        <v>0</v>
      </c>
      <c r="DF213" s="2">
        <f t="shared" si="173"/>
        <v>0</v>
      </c>
      <c r="DG213" s="3">
        <f t="shared" ref="DG213:EL213" si="174">DG224</f>
        <v>0</v>
      </c>
      <c r="DH213" s="3">
        <f t="shared" si="174"/>
        <v>0</v>
      </c>
      <c r="DI213" s="3">
        <f t="shared" si="174"/>
        <v>0</v>
      </c>
      <c r="DJ213" s="3">
        <f t="shared" si="174"/>
        <v>0</v>
      </c>
      <c r="DK213" s="3">
        <f t="shared" si="174"/>
        <v>0</v>
      </c>
      <c r="DL213" s="3">
        <f t="shared" si="174"/>
        <v>0</v>
      </c>
      <c r="DM213" s="3">
        <f t="shared" si="174"/>
        <v>0</v>
      </c>
      <c r="DN213" s="3">
        <f t="shared" si="174"/>
        <v>0</v>
      </c>
      <c r="DO213" s="3">
        <f t="shared" si="174"/>
        <v>0</v>
      </c>
      <c r="DP213" s="3">
        <f t="shared" si="174"/>
        <v>0</v>
      </c>
      <c r="DQ213" s="3">
        <f t="shared" si="174"/>
        <v>0</v>
      </c>
      <c r="DR213" s="3">
        <f t="shared" si="174"/>
        <v>0</v>
      </c>
      <c r="DS213" s="3">
        <f t="shared" si="174"/>
        <v>0</v>
      </c>
      <c r="DT213" s="3">
        <f t="shared" si="174"/>
        <v>0</v>
      </c>
      <c r="DU213" s="3">
        <f t="shared" si="174"/>
        <v>0</v>
      </c>
      <c r="DV213" s="3">
        <f t="shared" si="174"/>
        <v>0</v>
      </c>
      <c r="DW213" s="3">
        <f t="shared" si="174"/>
        <v>0</v>
      </c>
      <c r="DX213" s="3">
        <f t="shared" si="174"/>
        <v>0</v>
      </c>
      <c r="DY213" s="3">
        <f t="shared" si="174"/>
        <v>0</v>
      </c>
      <c r="DZ213" s="3">
        <f t="shared" si="174"/>
        <v>0</v>
      </c>
      <c r="EA213" s="3">
        <f t="shared" si="174"/>
        <v>0</v>
      </c>
      <c r="EB213" s="3">
        <f t="shared" si="174"/>
        <v>0</v>
      </c>
      <c r="EC213" s="3">
        <f t="shared" si="174"/>
        <v>0</v>
      </c>
      <c r="ED213" s="3">
        <f t="shared" si="174"/>
        <v>0</v>
      </c>
      <c r="EE213" s="3">
        <f t="shared" si="174"/>
        <v>0</v>
      </c>
      <c r="EF213" s="3">
        <f t="shared" si="174"/>
        <v>0</v>
      </c>
      <c r="EG213" s="3">
        <f t="shared" si="174"/>
        <v>0</v>
      </c>
      <c r="EH213" s="3">
        <f t="shared" si="174"/>
        <v>0</v>
      </c>
      <c r="EI213" s="3">
        <f t="shared" si="174"/>
        <v>0</v>
      </c>
      <c r="EJ213" s="3">
        <f t="shared" si="174"/>
        <v>0</v>
      </c>
      <c r="EK213" s="3">
        <f t="shared" si="174"/>
        <v>0</v>
      </c>
      <c r="EL213" s="3">
        <f t="shared" si="174"/>
        <v>0</v>
      </c>
      <c r="EM213" s="3">
        <f t="shared" ref="EM213:FR213" si="175">EM224</f>
        <v>0</v>
      </c>
      <c r="EN213" s="3">
        <f t="shared" si="175"/>
        <v>0</v>
      </c>
      <c r="EO213" s="3">
        <f t="shared" si="175"/>
        <v>0</v>
      </c>
      <c r="EP213" s="3">
        <f t="shared" si="175"/>
        <v>0</v>
      </c>
      <c r="EQ213" s="3">
        <f t="shared" si="175"/>
        <v>0</v>
      </c>
      <c r="ER213" s="3">
        <f t="shared" si="175"/>
        <v>0</v>
      </c>
      <c r="ES213" s="3">
        <f t="shared" si="175"/>
        <v>0</v>
      </c>
      <c r="ET213" s="3">
        <f t="shared" si="175"/>
        <v>0</v>
      </c>
      <c r="EU213" s="3">
        <f t="shared" si="175"/>
        <v>0</v>
      </c>
      <c r="EV213" s="3">
        <f t="shared" si="175"/>
        <v>0</v>
      </c>
      <c r="EW213" s="3">
        <f t="shared" si="175"/>
        <v>0</v>
      </c>
      <c r="EX213" s="3">
        <f t="shared" si="175"/>
        <v>0</v>
      </c>
      <c r="EY213" s="3">
        <f t="shared" si="175"/>
        <v>0</v>
      </c>
      <c r="EZ213" s="3">
        <f t="shared" si="175"/>
        <v>0</v>
      </c>
      <c r="FA213" s="3">
        <f t="shared" si="175"/>
        <v>0</v>
      </c>
      <c r="FB213" s="3">
        <f t="shared" si="175"/>
        <v>0</v>
      </c>
      <c r="FC213" s="3">
        <f t="shared" si="175"/>
        <v>0</v>
      </c>
      <c r="FD213" s="3">
        <f t="shared" si="175"/>
        <v>0</v>
      </c>
      <c r="FE213" s="3">
        <f t="shared" si="175"/>
        <v>0</v>
      </c>
      <c r="FF213" s="3">
        <f t="shared" si="175"/>
        <v>0</v>
      </c>
      <c r="FG213" s="3">
        <f t="shared" si="175"/>
        <v>0</v>
      </c>
      <c r="FH213" s="3">
        <f t="shared" si="175"/>
        <v>0</v>
      </c>
      <c r="FI213" s="3">
        <f t="shared" si="175"/>
        <v>0</v>
      </c>
      <c r="FJ213" s="3">
        <f t="shared" si="175"/>
        <v>0</v>
      </c>
      <c r="FK213" s="3">
        <f t="shared" si="175"/>
        <v>0</v>
      </c>
      <c r="FL213" s="3">
        <f t="shared" si="175"/>
        <v>0</v>
      </c>
      <c r="FM213" s="3">
        <f t="shared" si="175"/>
        <v>0</v>
      </c>
      <c r="FN213" s="3">
        <f t="shared" si="175"/>
        <v>0</v>
      </c>
      <c r="FO213" s="3">
        <f t="shared" si="175"/>
        <v>0</v>
      </c>
      <c r="FP213" s="3">
        <f t="shared" si="175"/>
        <v>0</v>
      </c>
      <c r="FQ213" s="3">
        <f t="shared" si="175"/>
        <v>0</v>
      </c>
      <c r="FR213" s="3">
        <f t="shared" si="175"/>
        <v>0</v>
      </c>
      <c r="FS213" s="3">
        <f t="shared" ref="FS213:GX213" si="176">FS224</f>
        <v>0</v>
      </c>
      <c r="FT213" s="3">
        <f t="shared" si="176"/>
        <v>0</v>
      </c>
      <c r="FU213" s="3">
        <f t="shared" si="176"/>
        <v>0</v>
      </c>
      <c r="FV213" s="3">
        <f t="shared" si="176"/>
        <v>0</v>
      </c>
      <c r="FW213" s="3">
        <f t="shared" si="176"/>
        <v>0</v>
      </c>
      <c r="FX213" s="3">
        <f t="shared" si="176"/>
        <v>0</v>
      </c>
      <c r="FY213" s="3">
        <f t="shared" si="176"/>
        <v>0</v>
      </c>
      <c r="FZ213" s="3">
        <f t="shared" si="176"/>
        <v>0</v>
      </c>
      <c r="GA213" s="3">
        <f t="shared" si="176"/>
        <v>0</v>
      </c>
      <c r="GB213" s="3">
        <f t="shared" si="176"/>
        <v>0</v>
      </c>
      <c r="GC213" s="3">
        <f t="shared" si="176"/>
        <v>0</v>
      </c>
      <c r="GD213" s="3">
        <f t="shared" si="176"/>
        <v>0</v>
      </c>
      <c r="GE213" s="3">
        <f t="shared" si="176"/>
        <v>0</v>
      </c>
      <c r="GF213" s="3">
        <f t="shared" si="176"/>
        <v>0</v>
      </c>
      <c r="GG213" s="3">
        <f t="shared" si="176"/>
        <v>0</v>
      </c>
      <c r="GH213" s="3">
        <f t="shared" si="176"/>
        <v>0</v>
      </c>
      <c r="GI213" s="3">
        <f t="shared" si="176"/>
        <v>0</v>
      </c>
      <c r="GJ213" s="3">
        <f t="shared" si="176"/>
        <v>0</v>
      </c>
      <c r="GK213" s="3">
        <f t="shared" si="176"/>
        <v>0</v>
      </c>
      <c r="GL213" s="3">
        <f t="shared" si="176"/>
        <v>0</v>
      </c>
      <c r="GM213" s="3">
        <f t="shared" si="176"/>
        <v>0</v>
      </c>
      <c r="GN213" s="3">
        <f t="shared" si="176"/>
        <v>0</v>
      </c>
      <c r="GO213" s="3">
        <f t="shared" si="176"/>
        <v>0</v>
      </c>
      <c r="GP213" s="3">
        <f t="shared" si="176"/>
        <v>0</v>
      </c>
      <c r="GQ213" s="3">
        <f t="shared" si="176"/>
        <v>0</v>
      </c>
      <c r="GR213" s="3">
        <f t="shared" si="176"/>
        <v>0</v>
      </c>
      <c r="GS213" s="3">
        <f t="shared" si="176"/>
        <v>0</v>
      </c>
      <c r="GT213" s="3">
        <f t="shared" si="176"/>
        <v>0</v>
      </c>
      <c r="GU213" s="3">
        <f t="shared" si="176"/>
        <v>0</v>
      </c>
      <c r="GV213" s="3">
        <f t="shared" si="176"/>
        <v>0</v>
      </c>
      <c r="GW213" s="3">
        <f t="shared" si="176"/>
        <v>0</v>
      </c>
      <c r="GX213" s="3">
        <f t="shared" si="176"/>
        <v>0</v>
      </c>
    </row>
    <row r="215" spans="1:245" x14ac:dyDescent="0.2">
      <c r="A215">
        <v>17</v>
      </c>
      <c r="B215">
        <v>0</v>
      </c>
      <c r="C215">
        <f>ROW(SmtRes!A55)</f>
        <v>55</v>
      </c>
      <c r="D215">
        <f>ROW(EtalonRes!A97)</f>
        <v>97</v>
      </c>
      <c r="E215" t="s">
        <v>287</v>
      </c>
      <c r="F215" t="s">
        <v>288</v>
      </c>
      <c r="G215" t="s">
        <v>289</v>
      </c>
      <c r="H215" t="s">
        <v>290</v>
      </c>
      <c r="I215">
        <v>6</v>
      </c>
      <c r="J215">
        <v>0</v>
      </c>
      <c r="K215">
        <v>6</v>
      </c>
      <c r="O215">
        <f t="shared" ref="O215:O222" si="177">ROUND(CP215,2)</f>
        <v>4900.8500000000004</v>
      </c>
      <c r="P215">
        <f t="shared" ref="P215:P222" si="178">ROUND((ROUND((AC215*AW215*I215),2)*BC215),2)</f>
        <v>0</v>
      </c>
      <c r="Q215">
        <f t="shared" ref="Q215:Q222" si="179">(ROUND((ROUND(((ET215)*AV215*I215),2)*BB215),2)+ROUND((ROUND(((AE215-(EU215))*AV215*I215),2)*BS215),2))</f>
        <v>0</v>
      </c>
      <c r="R215">
        <f t="shared" ref="R215:R222" si="180">ROUND((ROUND((AE215*AV215*I215),2)*BS215),2)</f>
        <v>0</v>
      </c>
      <c r="S215">
        <f t="shared" ref="S215:S222" si="181">ROUND((ROUND((AF215*AV215*I215),2)*BA215),2)</f>
        <v>4900.8500000000004</v>
      </c>
      <c r="T215">
        <f t="shared" ref="T215:T222" si="182">ROUND(CU215*I215,2)</f>
        <v>0</v>
      </c>
      <c r="U215">
        <f t="shared" ref="U215:U222" si="183">CV215*I215</f>
        <v>10.8</v>
      </c>
      <c r="V215">
        <f t="shared" ref="V215:V222" si="184">CW215*I215</f>
        <v>0</v>
      </c>
      <c r="W215">
        <f t="shared" ref="W215:W222" si="185">ROUND(CX215*I215,2)</f>
        <v>0</v>
      </c>
      <c r="X215">
        <f t="shared" ref="X215:Y222" si="186">ROUND(CY215,2)</f>
        <v>3430.6</v>
      </c>
      <c r="Y215">
        <f t="shared" si="186"/>
        <v>2009.35</v>
      </c>
      <c r="AA215">
        <v>54346617</v>
      </c>
      <c r="AB215">
        <f t="shared" ref="AB215:AB222" si="187">ROUND((AC215+AD215+AF215),6)</f>
        <v>28.49</v>
      </c>
      <c r="AC215">
        <f t="shared" ref="AC215:AC222" si="188">ROUND((ES215),6)</f>
        <v>0</v>
      </c>
      <c r="AD215">
        <f t="shared" ref="AD215:AD222" si="189">ROUND((((ET215)-(EU215))+AE215),6)</f>
        <v>0</v>
      </c>
      <c r="AE215">
        <f t="shared" ref="AE215:AF222" si="190">ROUND((EU215),6)</f>
        <v>0</v>
      </c>
      <c r="AF215">
        <f t="shared" si="190"/>
        <v>28.49</v>
      </c>
      <c r="AG215">
        <f t="shared" ref="AG215:AG222" si="191">ROUND((AP215),6)</f>
        <v>0</v>
      </c>
      <c r="AH215">
        <f t="shared" ref="AH215:AI222" si="192">(EW215)</f>
        <v>1.8</v>
      </c>
      <c r="AI215">
        <f t="shared" si="192"/>
        <v>0</v>
      </c>
      <c r="AJ215">
        <f t="shared" ref="AJ215:AJ222" si="193">(AS215)</f>
        <v>0</v>
      </c>
      <c r="AK215">
        <v>28.49</v>
      </c>
      <c r="AL215">
        <v>0</v>
      </c>
      <c r="AM215">
        <v>0</v>
      </c>
      <c r="AN215">
        <v>0</v>
      </c>
      <c r="AO215">
        <v>28.49</v>
      </c>
      <c r="AP215">
        <v>0</v>
      </c>
      <c r="AQ215">
        <v>1.8</v>
      </c>
      <c r="AR215">
        <v>0</v>
      </c>
      <c r="AS215">
        <v>0</v>
      </c>
      <c r="AT215">
        <v>70</v>
      </c>
      <c r="AU215">
        <v>41</v>
      </c>
      <c r="AV215">
        <v>1</v>
      </c>
      <c r="AW215">
        <v>1</v>
      </c>
      <c r="AZ215">
        <v>1</v>
      </c>
      <c r="BA215">
        <v>28.67</v>
      </c>
      <c r="BB215">
        <v>1</v>
      </c>
      <c r="BC215">
        <v>1</v>
      </c>
      <c r="BD215" t="s">
        <v>3</v>
      </c>
      <c r="BE215" t="s">
        <v>3</v>
      </c>
      <c r="BF215" t="s">
        <v>3</v>
      </c>
      <c r="BG215" t="s">
        <v>3</v>
      </c>
      <c r="BH215">
        <v>0</v>
      </c>
      <c r="BI215">
        <v>4</v>
      </c>
      <c r="BJ215" t="s">
        <v>291</v>
      </c>
      <c r="BM215">
        <v>381</v>
      </c>
      <c r="BN215">
        <v>0</v>
      </c>
      <c r="BO215" t="s">
        <v>3</v>
      </c>
      <c r="BP215">
        <v>0</v>
      </c>
      <c r="BQ215">
        <v>50</v>
      </c>
      <c r="BR215">
        <v>0</v>
      </c>
      <c r="BS215">
        <v>28.67</v>
      </c>
      <c r="BT215">
        <v>1</v>
      </c>
      <c r="BU215">
        <v>1</v>
      </c>
      <c r="BV215">
        <v>1</v>
      </c>
      <c r="BW215">
        <v>1</v>
      </c>
      <c r="BX215">
        <v>1</v>
      </c>
      <c r="BY215" t="s">
        <v>3</v>
      </c>
      <c r="BZ215">
        <v>70</v>
      </c>
      <c r="CA215">
        <v>41</v>
      </c>
      <c r="CB215" t="s">
        <v>3</v>
      </c>
      <c r="CE215">
        <v>30</v>
      </c>
      <c r="CF215">
        <v>0</v>
      </c>
      <c r="CG215">
        <v>0</v>
      </c>
      <c r="CM215">
        <v>0</v>
      </c>
      <c r="CN215" t="s">
        <v>3</v>
      </c>
      <c r="CO215">
        <v>0</v>
      </c>
      <c r="CP215">
        <f t="shared" ref="CP215:CP222" si="194">(P215+Q215+S215)</f>
        <v>4900.8500000000004</v>
      </c>
      <c r="CQ215">
        <f t="shared" ref="CQ215:CQ222" si="195">ROUND((ROUND((AC215*AW215*1),2)*BC215),2)</f>
        <v>0</v>
      </c>
      <c r="CR215">
        <f t="shared" ref="CR215:CR222" si="196">(ROUND((ROUND(((ET215)*AV215*1),2)*BB215),2)+ROUND((ROUND(((AE215-(EU215))*AV215*1),2)*BS215),2))</f>
        <v>0</v>
      </c>
      <c r="CS215">
        <f t="shared" ref="CS215:CS222" si="197">ROUND((ROUND((AE215*AV215*1),2)*BS215),2)</f>
        <v>0</v>
      </c>
      <c r="CT215">
        <f t="shared" ref="CT215:CT222" si="198">ROUND((ROUND((AF215*AV215*1),2)*BA215),2)</f>
        <v>816.81</v>
      </c>
      <c r="CU215">
        <f t="shared" ref="CU215:CU222" si="199">AG215</f>
        <v>0</v>
      </c>
      <c r="CV215">
        <f t="shared" ref="CV215:CV222" si="200">(AH215*AV215)</f>
        <v>1.8</v>
      </c>
      <c r="CW215">
        <f t="shared" ref="CW215:CX222" si="201">AI215</f>
        <v>0</v>
      </c>
      <c r="CX215">
        <f t="shared" si="201"/>
        <v>0</v>
      </c>
      <c r="CY215">
        <f t="shared" ref="CY215:CY222" si="202">S215*(BZ215/100)</f>
        <v>3430.5950000000003</v>
      </c>
      <c r="CZ215">
        <f t="shared" ref="CZ215:CZ222" si="203">S215*(CA215/100)</f>
        <v>2009.3485000000001</v>
      </c>
      <c r="DC215" t="s">
        <v>3</v>
      </c>
      <c r="DD215" t="s">
        <v>3</v>
      </c>
      <c r="DE215" t="s">
        <v>3</v>
      </c>
      <c r="DF215" t="s">
        <v>3</v>
      </c>
      <c r="DG215" t="s">
        <v>3</v>
      </c>
      <c r="DH215" t="s">
        <v>3</v>
      </c>
      <c r="DI215" t="s">
        <v>3</v>
      </c>
      <c r="DJ215" t="s">
        <v>3</v>
      </c>
      <c r="DK215" t="s">
        <v>3</v>
      </c>
      <c r="DL215" t="s">
        <v>3</v>
      </c>
      <c r="DM215" t="s">
        <v>3</v>
      </c>
      <c r="DN215">
        <v>75</v>
      </c>
      <c r="DO215">
        <v>70</v>
      </c>
      <c r="DP215">
        <v>1</v>
      </c>
      <c r="DQ215">
        <v>1</v>
      </c>
      <c r="DU215">
        <v>1013</v>
      </c>
      <c r="DV215" t="s">
        <v>290</v>
      </c>
      <c r="DW215" t="s">
        <v>290</v>
      </c>
      <c r="DX215">
        <v>1</v>
      </c>
      <c r="DZ215" t="s">
        <v>3</v>
      </c>
      <c r="EA215" t="s">
        <v>3</v>
      </c>
      <c r="EB215" t="s">
        <v>3</v>
      </c>
      <c r="EC215" t="s">
        <v>3</v>
      </c>
      <c r="EE215">
        <v>54008125</v>
      </c>
      <c r="EF215">
        <v>50</v>
      </c>
      <c r="EG215" t="s">
        <v>286</v>
      </c>
      <c r="EH215">
        <v>0</v>
      </c>
      <c r="EI215" t="s">
        <v>3</v>
      </c>
      <c r="EJ215">
        <v>4</v>
      </c>
      <c r="EK215">
        <v>381</v>
      </c>
      <c r="EL215" t="s">
        <v>292</v>
      </c>
      <c r="EM215" t="s">
        <v>293</v>
      </c>
      <c r="EO215" t="s">
        <v>3</v>
      </c>
      <c r="EQ215">
        <v>0</v>
      </c>
      <c r="ER215">
        <v>28.49</v>
      </c>
      <c r="ES215">
        <v>0</v>
      </c>
      <c r="ET215">
        <v>0</v>
      </c>
      <c r="EU215">
        <v>0</v>
      </c>
      <c r="EV215">
        <v>28.49</v>
      </c>
      <c r="EW215">
        <v>1.8</v>
      </c>
      <c r="EX215">
        <v>0</v>
      </c>
      <c r="EY215">
        <v>0</v>
      </c>
      <c r="FQ215">
        <v>0</v>
      </c>
      <c r="FR215">
        <f t="shared" ref="FR215:FR222" si="204">ROUND(IF(AND(BH215=3,BI215=3),P215,0),2)</f>
        <v>0</v>
      </c>
      <c r="FS215">
        <v>0</v>
      </c>
      <c r="FX215">
        <v>75</v>
      </c>
      <c r="FY215">
        <v>70</v>
      </c>
      <c r="GA215" t="s">
        <v>3</v>
      </c>
      <c r="GD215">
        <v>0</v>
      </c>
      <c r="GF215">
        <v>1252181752</v>
      </c>
      <c r="GG215">
        <v>2</v>
      </c>
      <c r="GH215">
        <v>1</v>
      </c>
      <c r="GI215">
        <v>2</v>
      </c>
      <c r="GJ215">
        <v>0</v>
      </c>
      <c r="GK215">
        <f>ROUND(R215*(R12)/100,2)</f>
        <v>0</v>
      </c>
      <c r="GL215">
        <f t="shared" ref="GL215:GL222" si="205">ROUND(IF(AND(BH215=3,BI215=3,FS215&lt;&gt;0),P215,0),2)</f>
        <v>0</v>
      </c>
      <c r="GM215">
        <f t="shared" ref="GM215:GM222" si="206">ROUND(O215+X215+Y215+GK215,2)+GX215</f>
        <v>10340.799999999999</v>
      </c>
      <c r="GN215">
        <f t="shared" ref="GN215:GN222" si="207">IF(OR(BI215=0,BI215=1),ROUND(O215+X215+Y215+GK215,2),0)</f>
        <v>0</v>
      </c>
      <c r="GO215">
        <f t="shared" ref="GO215:GO222" si="208">IF(BI215=2,ROUND(O215+X215+Y215+GK215,2),0)</f>
        <v>0</v>
      </c>
      <c r="GP215">
        <f t="shared" ref="GP215:GP222" si="209">IF(BI215=4,ROUND(O215+X215+Y215+GK215,2)+GX215,0)</f>
        <v>10340.799999999999</v>
      </c>
      <c r="GR215">
        <v>0</v>
      </c>
      <c r="GS215">
        <v>0</v>
      </c>
      <c r="GT215">
        <v>0</v>
      </c>
      <c r="GU215" t="s">
        <v>3</v>
      </c>
      <c r="GV215">
        <f t="shared" ref="GV215:GV222" si="210">ROUND((GT215),6)</f>
        <v>0</v>
      </c>
      <c r="GW215">
        <v>1</v>
      </c>
      <c r="GX215">
        <f t="shared" ref="GX215:GX222" si="211">ROUND(HC215*I215,2)</f>
        <v>0</v>
      </c>
      <c r="HA215">
        <v>0</v>
      </c>
      <c r="HB215">
        <v>0</v>
      </c>
      <c r="HC215">
        <f t="shared" ref="HC215:HC222" si="212">GV215*GW215</f>
        <v>0</v>
      </c>
      <c r="HE215" t="s">
        <v>3</v>
      </c>
      <c r="HF215" t="s">
        <v>3</v>
      </c>
      <c r="HM215" t="s">
        <v>3</v>
      </c>
      <c r="HN215" t="s">
        <v>3</v>
      </c>
      <c r="HO215" t="s">
        <v>3</v>
      </c>
      <c r="HP215" t="s">
        <v>3</v>
      </c>
      <c r="HQ215" t="s">
        <v>3</v>
      </c>
      <c r="IK215">
        <v>0</v>
      </c>
    </row>
    <row r="216" spans="1:245" x14ac:dyDescent="0.2">
      <c r="A216">
        <v>17</v>
      </c>
      <c r="B216">
        <v>0</v>
      </c>
      <c r="C216">
        <f>ROW(SmtRes!A56)</f>
        <v>56</v>
      </c>
      <c r="D216">
        <f>ROW(EtalonRes!A98)</f>
        <v>98</v>
      </c>
      <c r="E216" t="s">
        <v>294</v>
      </c>
      <c r="F216" t="s">
        <v>295</v>
      </c>
      <c r="G216" t="s">
        <v>296</v>
      </c>
      <c r="H216" t="s">
        <v>62</v>
      </c>
      <c r="I216">
        <v>2</v>
      </c>
      <c r="J216">
        <v>0</v>
      </c>
      <c r="K216">
        <v>2</v>
      </c>
      <c r="O216">
        <f t="shared" si="177"/>
        <v>4966.22</v>
      </c>
      <c r="P216">
        <f t="shared" si="178"/>
        <v>0</v>
      </c>
      <c r="Q216">
        <f t="shared" si="179"/>
        <v>0</v>
      </c>
      <c r="R216">
        <f t="shared" si="180"/>
        <v>0</v>
      </c>
      <c r="S216">
        <f t="shared" si="181"/>
        <v>4966.22</v>
      </c>
      <c r="T216">
        <f t="shared" si="182"/>
        <v>0</v>
      </c>
      <c r="U216">
        <f t="shared" si="183"/>
        <v>10.8</v>
      </c>
      <c r="V216">
        <f t="shared" si="184"/>
        <v>0</v>
      </c>
      <c r="W216">
        <f t="shared" si="185"/>
        <v>0</v>
      </c>
      <c r="X216">
        <f t="shared" si="186"/>
        <v>3476.35</v>
      </c>
      <c r="Y216">
        <f t="shared" si="186"/>
        <v>2036.15</v>
      </c>
      <c r="AA216">
        <v>54346617</v>
      </c>
      <c r="AB216">
        <f t="shared" si="187"/>
        <v>86.61</v>
      </c>
      <c r="AC216">
        <f t="shared" si="188"/>
        <v>0</v>
      </c>
      <c r="AD216">
        <f t="shared" si="189"/>
        <v>0</v>
      </c>
      <c r="AE216">
        <f t="shared" si="190"/>
        <v>0</v>
      </c>
      <c r="AF216">
        <f t="shared" si="190"/>
        <v>86.61</v>
      </c>
      <c r="AG216">
        <f t="shared" si="191"/>
        <v>0</v>
      </c>
      <c r="AH216">
        <f t="shared" si="192"/>
        <v>5.4</v>
      </c>
      <c r="AI216">
        <f t="shared" si="192"/>
        <v>0</v>
      </c>
      <c r="AJ216">
        <f t="shared" si="193"/>
        <v>0</v>
      </c>
      <c r="AK216">
        <v>86.61</v>
      </c>
      <c r="AL216">
        <v>0</v>
      </c>
      <c r="AM216">
        <v>0</v>
      </c>
      <c r="AN216">
        <v>0</v>
      </c>
      <c r="AO216">
        <v>86.61</v>
      </c>
      <c r="AP216">
        <v>0</v>
      </c>
      <c r="AQ216">
        <v>5.4</v>
      </c>
      <c r="AR216">
        <v>0</v>
      </c>
      <c r="AS216">
        <v>0</v>
      </c>
      <c r="AT216">
        <v>70</v>
      </c>
      <c r="AU216">
        <v>41</v>
      </c>
      <c r="AV216">
        <v>1</v>
      </c>
      <c r="AW216">
        <v>1</v>
      </c>
      <c r="AZ216">
        <v>1</v>
      </c>
      <c r="BA216">
        <v>28.67</v>
      </c>
      <c r="BB216">
        <v>1</v>
      </c>
      <c r="BC216">
        <v>1</v>
      </c>
      <c r="BD216" t="s">
        <v>3</v>
      </c>
      <c r="BE216" t="s">
        <v>3</v>
      </c>
      <c r="BF216" t="s">
        <v>3</v>
      </c>
      <c r="BG216" t="s">
        <v>3</v>
      </c>
      <c r="BH216">
        <v>0</v>
      </c>
      <c r="BI216">
        <v>4</v>
      </c>
      <c r="BJ216" t="s">
        <v>297</v>
      </c>
      <c r="BM216">
        <v>381</v>
      </c>
      <c r="BN216">
        <v>0</v>
      </c>
      <c r="BO216" t="s">
        <v>3</v>
      </c>
      <c r="BP216">
        <v>0</v>
      </c>
      <c r="BQ216">
        <v>50</v>
      </c>
      <c r="BR216">
        <v>0</v>
      </c>
      <c r="BS216">
        <v>28.67</v>
      </c>
      <c r="BT216">
        <v>1</v>
      </c>
      <c r="BU216">
        <v>1</v>
      </c>
      <c r="BV216">
        <v>1</v>
      </c>
      <c r="BW216">
        <v>1</v>
      </c>
      <c r="BX216">
        <v>1</v>
      </c>
      <c r="BY216" t="s">
        <v>3</v>
      </c>
      <c r="BZ216">
        <v>70</v>
      </c>
      <c r="CA216">
        <v>41</v>
      </c>
      <c r="CB216" t="s">
        <v>3</v>
      </c>
      <c r="CE216">
        <v>30</v>
      </c>
      <c r="CF216">
        <v>0</v>
      </c>
      <c r="CG216">
        <v>0</v>
      </c>
      <c r="CM216">
        <v>0</v>
      </c>
      <c r="CN216" t="s">
        <v>3</v>
      </c>
      <c r="CO216">
        <v>0</v>
      </c>
      <c r="CP216">
        <f t="shared" si="194"/>
        <v>4966.22</v>
      </c>
      <c r="CQ216">
        <f t="shared" si="195"/>
        <v>0</v>
      </c>
      <c r="CR216">
        <f t="shared" si="196"/>
        <v>0</v>
      </c>
      <c r="CS216">
        <f t="shared" si="197"/>
        <v>0</v>
      </c>
      <c r="CT216">
        <f t="shared" si="198"/>
        <v>2483.11</v>
      </c>
      <c r="CU216">
        <f t="shared" si="199"/>
        <v>0</v>
      </c>
      <c r="CV216">
        <f t="shared" si="200"/>
        <v>5.4</v>
      </c>
      <c r="CW216">
        <f t="shared" si="201"/>
        <v>0</v>
      </c>
      <c r="CX216">
        <f t="shared" si="201"/>
        <v>0</v>
      </c>
      <c r="CY216">
        <f t="shared" si="202"/>
        <v>3476.3539999999998</v>
      </c>
      <c r="CZ216">
        <f t="shared" si="203"/>
        <v>2036.1502</v>
      </c>
      <c r="DC216" t="s">
        <v>3</v>
      </c>
      <c r="DD216" t="s">
        <v>3</v>
      </c>
      <c r="DE216" t="s">
        <v>3</v>
      </c>
      <c r="DF216" t="s">
        <v>3</v>
      </c>
      <c r="DG216" t="s">
        <v>3</v>
      </c>
      <c r="DH216" t="s">
        <v>3</v>
      </c>
      <c r="DI216" t="s">
        <v>3</v>
      </c>
      <c r="DJ216" t="s">
        <v>3</v>
      </c>
      <c r="DK216" t="s">
        <v>3</v>
      </c>
      <c r="DL216" t="s">
        <v>3</v>
      </c>
      <c r="DM216" t="s">
        <v>3</v>
      </c>
      <c r="DN216">
        <v>75</v>
      </c>
      <c r="DO216">
        <v>70</v>
      </c>
      <c r="DP216">
        <v>1</v>
      </c>
      <c r="DQ216">
        <v>1</v>
      </c>
      <c r="DU216">
        <v>1013</v>
      </c>
      <c r="DV216" t="s">
        <v>62</v>
      </c>
      <c r="DW216" t="s">
        <v>62</v>
      </c>
      <c r="DX216">
        <v>1</v>
      </c>
      <c r="DZ216" t="s">
        <v>3</v>
      </c>
      <c r="EA216" t="s">
        <v>3</v>
      </c>
      <c r="EB216" t="s">
        <v>3</v>
      </c>
      <c r="EC216" t="s">
        <v>3</v>
      </c>
      <c r="EE216">
        <v>54008125</v>
      </c>
      <c r="EF216">
        <v>50</v>
      </c>
      <c r="EG216" t="s">
        <v>286</v>
      </c>
      <c r="EH216">
        <v>0</v>
      </c>
      <c r="EI216" t="s">
        <v>3</v>
      </c>
      <c r="EJ216">
        <v>4</v>
      </c>
      <c r="EK216">
        <v>381</v>
      </c>
      <c r="EL216" t="s">
        <v>292</v>
      </c>
      <c r="EM216" t="s">
        <v>293</v>
      </c>
      <c r="EO216" t="s">
        <v>3</v>
      </c>
      <c r="EQ216">
        <v>0</v>
      </c>
      <c r="ER216">
        <v>86.61</v>
      </c>
      <c r="ES216">
        <v>0</v>
      </c>
      <c r="ET216">
        <v>0</v>
      </c>
      <c r="EU216">
        <v>0</v>
      </c>
      <c r="EV216">
        <v>86.61</v>
      </c>
      <c r="EW216">
        <v>5.4</v>
      </c>
      <c r="EX216">
        <v>0</v>
      </c>
      <c r="EY216">
        <v>0</v>
      </c>
      <c r="FQ216">
        <v>0</v>
      </c>
      <c r="FR216">
        <f t="shared" si="204"/>
        <v>0</v>
      </c>
      <c r="FS216">
        <v>0</v>
      </c>
      <c r="FX216">
        <v>75</v>
      </c>
      <c r="FY216">
        <v>70</v>
      </c>
      <c r="GA216" t="s">
        <v>3</v>
      </c>
      <c r="GD216">
        <v>0</v>
      </c>
      <c r="GF216">
        <v>1403765030</v>
      </c>
      <c r="GG216">
        <v>2</v>
      </c>
      <c r="GH216">
        <v>1</v>
      </c>
      <c r="GI216">
        <v>2</v>
      </c>
      <c r="GJ216">
        <v>0</v>
      </c>
      <c r="GK216">
        <f>ROUND(R216*(R12)/100,2)</f>
        <v>0</v>
      </c>
      <c r="GL216">
        <f t="shared" si="205"/>
        <v>0</v>
      </c>
      <c r="GM216">
        <f t="shared" si="206"/>
        <v>10478.719999999999</v>
      </c>
      <c r="GN216">
        <f t="shared" si="207"/>
        <v>0</v>
      </c>
      <c r="GO216">
        <f t="shared" si="208"/>
        <v>0</v>
      </c>
      <c r="GP216">
        <f t="shared" si="209"/>
        <v>10478.719999999999</v>
      </c>
      <c r="GR216">
        <v>0</v>
      </c>
      <c r="GS216">
        <v>0</v>
      </c>
      <c r="GT216">
        <v>0</v>
      </c>
      <c r="GU216" t="s">
        <v>3</v>
      </c>
      <c r="GV216">
        <f t="shared" si="210"/>
        <v>0</v>
      </c>
      <c r="GW216">
        <v>1</v>
      </c>
      <c r="GX216">
        <f t="shared" si="211"/>
        <v>0</v>
      </c>
      <c r="HA216">
        <v>0</v>
      </c>
      <c r="HB216">
        <v>0</v>
      </c>
      <c r="HC216">
        <f t="shared" si="212"/>
        <v>0</v>
      </c>
      <c r="HE216" t="s">
        <v>3</v>
      </c>
      <c r="HF216" t="s">
        <v>3</v>
      </c>
      <c r="HM216" t="s">
        <v>3</v>
      </c>
      <c r="HN216" t="s">
        <v>3</v>
      </c>
      <c r="HO216" t="s">
        <v>3</v>
      </c>
      <c r="HP216" t="s">
        <v>3</v>
      </c>
      <c r="HQ216" t="s">
        <v>3</v>
      </c>
      <c r="IK216">
        <v>0</v>
      </c>
    </row>
    <row r="217" spans="1:245" x14ac:dyDescent="0.2">
      <c r="A217">
        <v>17</v>
      </c>
      <c r="B217">
        <v>0</v>
      </c>
      <c r="C217">
        <f>ROW(SmtRes!A57)</f>
        <v>57</v>
      </c>
      <c r="D217">
        <f>ROW(EtalonRes!A99)</f>
        <v>99</v>
      </c>
      <c r="E217" t="s">
        <v>298</v>
      </c>
      <c r="F217" t="s">
        <v>299</v>
      </c>
      <c r="G217" t="s">
        <v>300</v>
      </c>
      <c r="H217" t="s">
        <v>301</v>
      </c>
      <c r="I217">
        <v>4</v>
      </c>
      <c r="J217">
        <v>0</v>
      </c>
      <c r="K217">
        <v>4</v>
      </c>
      <c r="O217">
        <f t="shared" si="177"/>
        <v>3267.23</v>
      </c>
      <c r="P217">
        <f t="shared" si="178"/>
        <v>0</v>
      </c>
      <c r="Q217">
        <f t="shared" si="179"/>
        <v>0</v>
      </c>
      <c r="R217">
        <f t="shared" si="180"/>
        <v>0</v>
      </c>
      <c r="S217">
        <f t="shared" si="181"/>
        <v>3267.23</v>
      </c>
      <c r="T217">
        <f t="shared" si="182"/>
        <v>0</v>
      </c>
      <c r="U217">
        <f t="shared" si="183"/>
        <v>7.2</v>
      </c>
      <c r="V217">
        <f t="shared" si="184"/>
        <v>0</v>
      </c>
      <c r="W217">
        <f t="shared" si="185"/>
        <v>0</v>
      </c>
      <c r="X217">
        <f t="shared" si="186"/>
        <v>2287.06</v>
      </c>
      <c r="Y217">
        <f t="shared" si="186"/>
        <v>1339.56</v>
      </c>
      <c r="AA217">
        <v>54346617</v>
      </c>
      <c r="AB217">
        <f t="shared" si="187"/>
        <v>28.49</v>
      </c>
      <c r="AC217">
        <f t="shared" si="188"/>
        <v>0</v>
      </c>
      <c r="AD217">
        <f t="shared" si="189"/>
        <v>0</v>
      </c>
      <c r="AE217">
        <f t="shared" si="190"/>
        <v>0</v>
      </c>
      <c r="AF217">
        <f t="shared" si="190"/>
        <v>28.49</v>
      </c>
      <c r="AG217">
        <f t="shared" si="191"/>
        <v>0</v>
      </c>
      <c r="AH217">
        <f t="shared" si="192"/>
        <v>1.8</v>
      </c>
      <c r="AI217">
        <f t="shared" si="192"/>
        <v>0</v>
      </c>
      <c r="AJ217">
        <f t="shared" si="193"/>
        <v>0</v>
      </c>
      <c r="AK217">
        <v>28.49</v>
      </c>
      <c r="AL217">
        <v>0</v>
      </c>
      <c r="AM217">
        <v>0</v>
      </c>
      <c r="AN217">
        <v>0</v>
      </c>
      <c r="AO217">
        <v>28.49</v>
      </c>
      <c r="AP217">
        <v>0</v>
      </c>
      <c r="AQ217">
        <v>1.8</v>
      </c>
      <c r="AR217">
        <v>0</v>
      </c>
      <c r="AS217">
        <v>0</v>
      </c>
      <c r="AT217">
        <v>70</v>
      </c>
      <c r="AU217">
        <v>41</v>
      </c>
      <c r="AV217">
        <v>1</v>
      </c>
      <c r="AW217">
        <v>1</v>
      </c>
      <c r="AZ217">
        <v>1</v>
      </c>
      <c r="BA217">
        <v>28.67</v>
      </c>
      <c r="BB217">
        <v>1</v>
      </c>
      <c r="BC217">
        <v>1</v>
      </c>
      <c r="BD217" t="s">
        <v>3</v>
      </c>
      <c r="BE217" t="s">
        <v>3</v>
      </c>
      <c r="BF217" t="s">
        <v>3</v>
      </c>
      <c r="BG217" t="s">
        <v>3</v>
      </c>
      <c r="BH217">
        <v>0</v>
      </c>
      <c r="BI217">
        <v>4</v>
      </c>
      <c r="BJ217" t="s">
        <v>302</v>
      </c>
      <c r="BM217">
        <v>381</v>
      </c>
      <c r="BN217">
        <v>0</v>
      </c>
      <c r="BO217" t="s">
        <v>3</v>
      </c>
      <c r="BP217">
        <v>0</v>
      </c>
      <c r="BQ217">
        <v>50</v>
      </c>
      <c r="BR217">
        <v>0</v>
      </c>
      <c r="BS217">
        <v>28.67</v>
      </c>
      <c r="BT217">
        <v>1</v>
      </c>
      <c r="BU217">
        <v>1</v>
      </c>
      <c r="BV217">
        <v>1</v>
      </c>
      <c r="BW217">
        <v>1</v>
      </c>
      <c r="BX217">
        <v>1</v>
      </c>
      <c r="BY217" t="s">
        <v>3</v>
      </c>
      <c r="BZ217">
        <v>70</v>
      </c>
      <c r="CA217">
        <v>41</v>
      </c>
      <c r="CB217" t="s">
        <v>3</v>
      </c>
      <c r="CE217">
        <v>30</v>
      </c>
      <c r="CF217">
        <v>0</v>
      </c>
      <c r="CG217">
        <v>0</v>
      </c>
      <c r="CM217">
        <v>0</v>
      </c>
      <c r="CN217" t="s">
        <v>3</v>
      </c>
      <c r="CO217">
        <v>0</v>
      </c>
      <c r="CP217">
        <f t="shared" si="194"/>
        <v>3267.23</v>
      </c>
      <c r="CQ217">
        <f t="shared" si="195"/>
        <v>0</v>
      </c>
      <c r="CR217">
        <f t="shared" si="196"/>
        <v>0</v>
      </c>
      <c r="CS217">
        <f t="shared" si="197"/>
        <v>0</v>
      </c>
      <c r="CT217">
        <f t="shared" si="198"/>
        <v>816.81</v>
      </c>
      <c r="CU217">
        <f t="shared" si="199"/>
        <v>0</v>
      </c>
      <c r="CV217">
        <f t="shared" si="200"/>
        <v>1.8</v>
      </c>
      <c r="CW217">
        <f t="shared" si="201"/>
        <v>0</v>
      </c>
      <c r="CX217">
        <f t="shared" si="201"/>
        <v>0</v>
      </c>
      <c r="CY217">
        <f t="shared" si="202"/>
        <v>2287.0609999999997</v>
      </c>
      <c r="CZ217">
        <f t="shared" si="203"/>
        <v>1339.5643</v>
      </c>
      <c r="DC217" t="s">
        <v>3</v>
      </c>
      <c r="DD217" t="s">
        <v>3</v>
      </c>
      <c r="DE217" t="s">
        <v>3</v>
      </c>
      <c r="DF217" t="s">
        <v>3</v>
      </c>
      <c r="DG217" t="s">
        <v>3</v>
      </c>
      <c r="DH217" t="s">
        <v>3</v>
      </c>
      <c r="DI217" t="s">
        <v>3</v>
      </c>
      <c r="DJ217" t="s">
        <v>3</v>
      </c>
      <c r="DK217" t="s">
        <v>3</v>
      </c>
      <c r="DL217" t="s">
        <v>3</v>
      </c>
      <c r="DM217" t="s">
        <v>3</v>
      </c>
      <c r="DN217">
        <v>75</v>
      </c>
      <c r="DO217">
        <v>70</v>
      </c>
      <c r="DP217">
        <v>1</v>
      </c>
      <c r="DQ217">
        <v>1</v>
      </c>
      <c r="DU217">
        <v>1013</v>
      </c>
      <c r="DV217" t="s">
        <v>301</v>
      </c>
      <c r="DW217" t="s">
        <v>301</v>
      </c>
      <c r="DX217">
        <v>1</v>
      </c>
      <c r="DZ217" t="s">
        <v>3</v>
      </c>
      <c r="EA217" t="s">
        <v>3</v>
      </c>
      <c r="EB217" t="s">
        <v>3</v>
      </c>
      <c r="EC217" t="s">
        <v>3</v>
      </c>
      <c r="EE217">
        <v>54008125</v>
      </c>
      <c r="EF217">
        <v>50</v>
      </c>
      <c r="EG217" t="s">
        <v>286</v>
      </c>
      <c r="EH217">
        <v>0</v>
      </c>
      <c r="EI217" t="s">
        <v>3</v>
      </c>
      <c r="EJ217">
        <v>4</v>
      </c>
      <c r="EK217">
        <v>381</v>
      </c>
      <c r="EL217" t="s">
        <v>292</v>
      </c>
      <c r="EM217" t="s">
        <v>293</v>
      </c>
      <c r="EO217" t="s">
        <v>3</v>
      </c>
      <c r="EQ217">
        <v>0</v>
      </c>
      <c r="ER217">
        <v>28.49</v>
      </c>
      <c r="ES217">
        <v>0</v>
      </c>
      <c r="ET217">
        <v>0</v>
      </c>
      <c r="EU217">
        <v>0</v>
      </c>
      <c r="EV217">
        <v>28.49</v>
      </c>
      <c r="EW217">
        <v>1.8</v>
      </c>
      <c r="EX217">
        <v>0</v>
      </c>
      <c r="EY217">
        <v>0</v>
      </c>
      <c r="FQ217">
        <v>0</v>
      </c>
      <c r="FR217">
        <f t="shared" si="204"/>
        <v>0</v>
      </c>
      <c r="FS217">
        <v>0</v>
      </c>
      <c r="FX217">
        <v>75</v>
      </c>
      <c r="FY217">
        <v>70</v>
      </c>
      <c r="GA217" t="s">
        <v>3</v>
      </c>
      <c r="GD217">
        <v>0</v>
      </c>
      <c r="GF217">
        <v>-1079907880</v>
      </c>
      <c r="GG217">
        <v>2</v>
      </c>
      <c r="GH217">
        <v>1</v>
      </c>
      <c r="GI217">
        <v>2</v>
      </c>
      <c r="GJ217">
        <v>0</v>
      </c>
      <c r="GK217">
        <f>ROUND(R217*(R12)/100,2)</f>
        <v>0</v>
      </c>
      <c r="GL217">
        <f t="shared" si="205"/>
        <v>0</v>
      </c>
      <c r="GM217">
        <f t="shared" si="206"/>
        <v>6893.85</v>
      </c>
      <c r="GN217">
        <f t="shared" si="207"/>
        <v>0</v>
      </c>
      <c r="GO217">
        <f t="shared" si="208"/>
        <v>0</v>
      </c>
      <c r="GP217">
        <f t="shared" si="209"/>
        <v>6893.85</v>
      </c>
      <c r="GR217">
        <v>0</v>
      </c>
      <c r="GS217">
        <v>0</v>
      </c>
      <c r="GT217">
        <v>0</v>
      </c>
      <c r="GU217" t="s">
        <v>3</v>
      </c>
      <c r="GV217">
        <f t="shared" si="210"/>
        <v>0</v>
      </c>
      <c r="GW217">
        <v>1</v>
      </c>
      <c r="GX217">
        <f t="shared" si="211"/>
        <v>0</v>
      </c>
      <c r="HA217">
        <v>0</v>
      </c>
      <c r="HB217">
        <v>0</v>
      </c>
      <c r="HC217">
        <f t="shared" si="212"/>
        <v>0</v>
      </c>
      <c r="HE217" t="s">
        <v>3</v>
      </c>
      <c r="HF217" t="s">
        <v>3</v>
      </c>
      <c r="HM217" t="s">
        <v>3</v>
      </c>
      <c r="HN217" t="s">
        <v>3</v>
      </c>
      <c r="HO217" t="s">
        <v>3</v>
      </c>
      <c r="HP217" t="s">
        <v>3</v>
      </c>
      <c r="HQ217" t="s">
        <v>3</v>
      </c>
      <c r="IK217">
        <v>0</v>
      </c>
    </row>
    <row r="218" spans="1:245" x14ac:dyDescent="0.2">
      <c r="A218">
        <v>17</v>
      </c>
      <c r="B218">
        <v>0</v>
      </c>
      <c r="C218">
        <f>ROW(SmtRes!A58)</f>
        <v>58</v>
      </c>
      <c r="D218">
        <f>ROW(EtalonRes!A100)</f>
        <v>100</v>
      </c>
      <c r="E218" t="s">
        <v>303</v>
      </c>
      <c r="F218" t="s">
        <v>304</v>
      </c>
      <c r="G218" t="s">
        <v>305</v>
      </c>
      <c r="H218" t="s">
        <v>306</v>
      </c>
      <c r="I218">
        <v>33</v>
      </c>
      <c r="J218">
        <v>0</v>
      </c>
      <c r="K218">
        <v>33</v>
      </c>
      <c r="O218">
        <f t="shared" si="177"/>
        <v>41307.160000000003</v>
      </c>
      <c r="P218">
        <f t="shared" si="178"/>
        <v>0</v>
      </c>
      <c r="Q218">
        <f t="shared" si="179"/>
        <v>0</v>
      </c>
      <c r="R218">
        <f t="shared" si="180"/>
        <v>0</v>
      </c>
      <c r="S218">
        <f t="shared" si="181"/>
        <v>41307.160000000003</v>
      </c>
      <c r="T218">
        <f t="shared" si="182"/>
        <v>0</v>
      </c>
      <c r="U218">
        <f t="shared" si="183"/>
        <v>89.100000000000009</v>
      </c>
      <c r="V218">
        <f t="shared" si="184"/>
        <v>0</v>
      </c>
      <c r="W218">
        <f t="shared" si="185"/>
        <v>0</v>
      </c>
      <c r="X218">
        <f t="shared" si="186"/>
        <v>28915.01</v>
      </c>
      <c r="Y218">
        <f t="shared" si="186"/>
        <v>16935.939999999999</v>
      </c>
      <c r="AA218">
        <v>54346617</v>
      </c>
      <c r="AB218">
        <f t="shared" si="187"/>
        <v>43.66</v>
      </c>
      <c r="AC218">
        <f t="shared" si="188"/>
        <v>0</v>
      </c>
      <c r="AD218">
        <f t="shared" si="189"/>
        <v>0</v>
      </c>
      <c r="AE218">
        <f t="shared" si="190"/>
        <v>0</v>
      </c>
      <c r="AF218">
        <f t="shared" si="190"/>
        <v>43.66</v>
      </c>
      <c r="AG218">
        <f t="shared" si="191"/>
        <v>0</v>
      </c>
      <c r="AH218">
        <f t="shared" si="192"/>
        <v>2.7</v>
      </c>
      <c r="AI218">
        <f t="shared" si="192"/>
        <v>0</v>
      </c>
      <c r="AJ218">
        <f t="shared" si="193"/>
        <v>0</v>
      </c>
      <c r="AK218">
        <v>43.66</v>
      </c>
      <c r="AL218">
        <v>0</v>
      </c>
      <c r="AM218">
        <v>0</v>
      </c>
      <c r="AN218">
        <v>0</v>
      </c>
      <c r="AO218">
        <v>43.66</v>
      </c>
      <c r="AP218">
        <v>0</v>
      </c>
      <c r="AQ218">
        <v>2.7</v>
      </c>
      <c r="AR218">
        <v>0</v>
      </c>
      <c r="AS218">
        <v>0</v>
      </c>
      <c r="AT218">
        <v>70</v>
      </c>
      <c r="AU218">
        <v>41</v>
      </c>
      <c r="AV218">
        <v>1</v>
      </c>
      <c r="AW218">
        <v>1</v>
      </c>
      <c r="AZ218">
        <v>1</v>
      </c>
      <c r="BA218">
        <v>28.67</v>
      </c>
      <c r="BB218">
        <v>1</v>
      </c>
      <c r="BC218">
        <v>1</v>
      </c>
      <c r="BD218" t="s">
        <v>3</v>
      </c>
      <c r="BE218" t="s">
        <v>3</v>
      </c>
      <c r="BF218" t="s">
        <v>3</v>
      </c>
      <c r="BG218" t="s">
        <v>3</v>
      </c>
      <c r="BH218">
        <v>0</v>
      </c>
      <c r="BI218">
        <v>4</v>
      </c>
      <c r="BJ218" t="s">
        <v>307</v>
      </c>
      <c r="BM218">
        <v>381</v>
      </c>
      <c r="BN218">
        <v>0</v>
      </c>
      <c r="BO218" t="s">
        <v>3</v>
      </c>
      <c r="BP218">
        <v>0</v>
      </c>
      <c r="BQ218">
        <v>50</v>
      </c>
      <c r="BR218">
        <v>0</v>
      </c>
      <c r="BS218">
        <v>28.67</v>
      </c>
      <c r="BT218">
        <v>1</v>
      </c>
      <c r="BU218">
        <v>1</v>
      </c>
      <c r="BV218">
        <v>1</v>
      </c>
      <c r="BW218">
        <v>1</v>
      </c>
      <c r="BX218">
        <v>1</v>
      </c>
      <c r="BY218" t="s">
        <v>3</v>
      </c>
      <c r="BZ218">
        <v>70</v>
      </c>
      <c r="CA218">
        <v>41</v>
      </c>
      <c r="CB218" t="s">
        <v>3</v>
      </c>
      <c r="CE218">
        <v>30</v>
      </c>
      <c r="CF218">
        <v>0</v>
      </c>
      <c r="CG218">
        <v>0</v>
      </c>
      <c r="CM218">
        <v>0</v>
      </c>
      <c r="CN218" t="s">
        <v>3</v>
      </c>
      <c r="CO218">
        <v>0</v>
      </c>
      <c r="CP218">
        <f t="shared" si="194"/>
        <v>41307.160000000003</v>
      </c>
      <c r="CQ218">
        <f t="shared" si="195"/>
        <v>0</v>
      </c>
      <c r="CR218">
        <f t="shared" si="196"/>
        <v>0</v>
      </c>
      <c r="CS218">
        <f t="shared" si="197"/>
        <v>0</v>
      </c>
      <c r="CT218">
        <f t="shared" si="198"/>
        <v>1251.73</v>
      </c>
      <c r="CU218">
        <f t="shared" si="199"/>
        <v>0</v>
      </c>
      <c r="CV218">
        <f t="shared" si="200"/>
        <v>2.7</v>
      </c>
      <c r="CW218">
        <f t="shared" si="201"/>
        <v>0</v>
      </c>
      <c r="CX218">
        <f t="shared" si="201"/>
        <v>0</v>
      </c>
      <c r="CY218">
        <f t="shared" si="202"/>
        <v>28915.011999999999</v>
      </c>
      <c r="CZ218">
        <f t="shared" si="203"/>
        <v>16935.935600000001</v>
      </c>
      <c r="DC218" t="s">
        <v>3</v>
      </c>
      <c r="DD218" t="s">
        <v>3</v>
      </c>
      <c r="DE218" t="s">
        <v>3</v>
      </c>
      <c r="DF218" t="s">
        <v>3</v>
      </c>
      <c r="DG218" t="s">
        <v>3</v>
      </c>
      <c r="DH218" t="s">
        <v>3</v>
      </c>
      <c r="DI218" t="s">
        <v>3</v>
      </c>
      <c r="DJ218" t="s">
        <v>3</v>
      </c>
      <c r="DK218" t="s">
        <v>3</v>
      </c>
      <c r="DL218" t="s">
        <v>3</v>
      </c>
      <c r="DM218" t="s">
        <v>3</v>
      </c>
      <c r="DN218">
        <v>75</v>
      </c>
      <c r="DO218">
        <v>70</v>
      </c>
      <c r="DP218">
        <v>1</v>
      </c>
      <c r="DQ218">
        <v>1</v>
      </c>
      <c r="DU218">
        <v>1013</v>
      </c>
      <c r="DV218" t="s">
        <v>306</v>
      </c>
      <c r="DW218" t="s">
        <v>306</v>
      </c>
      <c r="DX218">
        <v>1</v>
      </c>
      <c r="DZ218" t="s">
        <v>3</v>
      </c>
      <c r="EA218" t="s">
        <v>3</v>
      </c>
      <c r="EB218" t="s">
        <v>3</v>
      </c>
      <c r="EC218" t="s">
        <v>3</v>
      </c>
      <c r="EE218">
        <v>54008125</v>
      </c>
      <c r="EF218">
        <v>50</v>
      </c>
      <c r="EG218" t="s">
        <v>286</v>
      </c>
      <c r="EH218">
        <v>0</v>
      </c>
      <c r="EI218" t="s">
        <v>3</v>
      </c>
      <c r="EJ218">
        <v>4</v>
      </c>
      <c r="EK218">
        <v>381</v>
      </c>
      <c r="EL218" t="s">
        <v>292</v>
      </c>
      <c r="EM218" t="s">
        <v>293</v>
      </c>
      <c r="EO218" t="s">
        <v>3</v>
      </c>
      <c r="EQ218">
        <v>0</v>
      </c>
      <c r="ER218">
        <v>43.66</v>
      </c>
      <c r="ES218">
        <v>0</v>
      </c>
      <c r="ET218">
        <v>0</v>
      </c>
      <c r="EU218">
        <v>0</v>
      </c>
      <c r="EV218">
        <v>43.66</v>
      </c>
      <c r="EW218">
        <v>2.7</v>
      </c>
      <c r="EX218">
        <v>0</v>
      </c>
      <c r="EY218">
        <v>0</v>
      </c>
      <c r="FQ218">
        <v>0</v>
      </c>
      <c r="FR218">
        <f t="shared" si="204"/>
        <v>0</v>
      </c>
      <c r="FS218">
        <v>0</v>
      </c>
      <c r="FX218">
        <v>75</v>
      </c>
      <c r="FY218">
        <v>70</v>
      </c>
      <c r="GA218" t="s">
        <v>3</v>
      </c>
      <c r="GD218">
        <v>0</v>
      </c>
      <c r="GF218">
        <v>-1101922654</v>
      </c>
      <c r="GG218">
        <v>2</v>
      </c>
      <c r="GH218">
        <v>1</v>
      </c>
      <c r="GI218">
        <v>2</v>
      </c>
      <c r="GJ218">
        <v>0</v>
      </c>
      <c r="GK218">
        <f>ROUND(R218*(R12)/100,2)</f>
        <v>0</v>
      </c>
      <c r="GL218">
        <f t="shared" si="205"/>
        <v>0</v>
      </c>
      <c r="GM218">
        <f t="shared" si="206"/>
        <v>87158.11</v>
      </c>
      <c r="GN218">
        <f t="shared" si="207"/>
        <v>0</v>
      </c>
      <c r="GO218">
        <f t="shared" si="208"/>
        <v>0</v>
      </c>
      <c r="GP218">
        <f t="shared" si="209"/>
        <v>87158.11</v>
      </c>
      <c r="GR218">
        <v>0</v>
      </c>
      <c r="GS218">
        <v>0</v>
      </c>
      <c r="GT218">
        <v>0</v>
      </c>
      <c r="GU218" t="s">
        <v>3</v>
      </c>
      <c r="GV218">
        <f t="shared" si="210"/>
        <v>0</v>
      </c>
      <c r="GW218">
        <v>1</v>
      </c>
      <c r="GX218">
        <f t="shared" si="211"/>
        <v>0</v>
      </c>
      <c r="HA218">
        <v>0</v>
      </c>
      <c r="HB218">
        <v>0</v>
      </c>
      <c r="HC218">
        <f t="shared" si="212"/>
        <v>0</v>
      </c>
      <c r="HE218" t="s">
        <v>3</v>
      </c>
      <c r="HF218" t="s">
        <v>3</v>
      </c>
      <c r="HM218" t="s">
        <v>3</v>
      </c>
      <c r="HN218" t="s">
        <v>3</v>
      </c>
      <c r="HO218" t="s">
        <v>3</v>
      </c>
      <c r="HP218" t="s">
        <v>3</v>
      </c>
      <c r="HQ218" t="s">
        <v>3</v>
      </c>
      <c r="IK218">
        <v>0</v>
      </c>
    </row>
    <row r="219" spans="1:245" x14ac:dyDescent="0.2">
      <c r="A219">
        <v>17</v>
      </c>
      <c r="B219">
        <v>0</v>
      </c>
      <c r="C219">
        <f>ROW(SmtRes!A59)</f>
        <v>59</v>
      </c>
      <c r="D219">
        <f>ROW(EtalonRes!A101)</f>
        <v>101</v>
      </c>
      <c r="E219" t="s">
        <v>308</v>
      </c>
      <c r="F219" t="s">
        <v>309</v>
      </c>
      <c r="G219" t="s">
        <v>310</v>
      </c>
      <c r="H219" t="s">
        <v>301</v>
      </c>
      <c r="I219">
        <v>10</v>
      </c>
      <c r="J219">
        <v>0</v>
      </c>
      <c r="K219">
        <v>10</v>
      </c>
      <c r="O219">
        <f t="shared" si="177"/>
        <v>4538.46</v>
      </c>
      <c r="P219">
        <f t="shared" si="178"/>
        <v>0</v>
      </c>
      <c r="Q219">
        <f t="shared" si="179"/>
        <v>0</v>
      </c>
      <c r="R219">
        <f t="shared" si="180"/>
        <v>0</v>
      </c>
      <c r="S219">
        <f t="shared" si="181"/>
        <v>4538.46</v>
      </c>
      <c r="T219">
        <f t="shared" si="182"/>
        <v>0</v>
      </c>
      <c r="U219">
        <f t="shared" si="183"/>
        <v>10</v>
      </c>
      <c r="V219">
        <f t="shared" si="184"/>
        <v>0</v>
      </c>
      <c r="W219">
        <f t="shared" si="185"/>
        <v>0</v>
      </c>
      <c r="X219">
        <f t="shared" si="186"/>
        <v>3176.92</v>
      </c>
      <c r="Y219">
        <f t="shared" si="186"/>
        <v>1860.77</v>
      </c>
      <c r="AA219">
        <v>54346617</v>
      </c>
      <c r="AB219">
        <f t="shared" si="187"/>
        <v>15.83</v>
      </c>
      <c r="AC219">
        <f t="shared" si="188"/>
        <v>0</v>
      </c>
      <c r="AD219">
        <f t="shared" si="189"/>
        <v>0</v>
      </c>
      <c r="AE219">
        <f t="shared" si="190"/>
        <v>0</v>
      </c>
      <c r="AF219">
        <f t="shared" si="190"/>
        <v>15.83</v>
      </c>
      <c r="AG219">
        <f t="shared" si="191"/>
        <v>0</v>
      </c>
      <c r="AH219">
        <f t="shared" si="192"/>
        <v>1</v>
      </c>
      <c r="AI219">
        <f t="shared" si="192"/>
        <v>0</v>
      </c>
      <c r="AJ219">
        <f t="shared" si="193"/>
        <v>0</v>
      </c>
      <c r="AK219">
        <v>15.83</v>
      </c>
      <c r="AL219">
        <v>0</v>
      </c>
      <c r="AM219">
        <v>0</v>
      </c>
      <c r="AN219">
        <v>0</v>
      </c>
      <c r="AO219">
        <v>15.83</v>
      </c>
      <c r="AP219">
        <v>0</v>
      </c>
      <c r="AQ219">
        <v>1</v>
      </c>
      <c r="AR219">
        <v>0</v>
      </c>
      <c r="AS219">
        <v>0</v>
      </c>
      <c r="AT219">
        <v>70</v>
      </c>
      <c r="AU219">
        <v>41</v>
      </c>
      <c r="AV219">
        <v>1</v>
      </c>
      <c r="AW219">
        <v>1</v>
      </c>
      <c r="AZ219">
        <v>1</v>
      </c>
      <c r="BA219">
        <v>28.67</v>
      </c>
      <c r="BB219">
        <v>1</v>
      </c>
      <c r="BC219">
        <v>1</v>
      </c>
      <c r="BD219" t="s">
        <v>3</v>
      </c>
      <c r="BE219" t="s">
        <v>3</v>
      </c>
      <c r="BF219" t="s">
        <v>3</v>
      </c>
      <c r="BG219" t="s">
        <v>3</v>
      </c>
      <c r="BH219">
        <v>0</v>
      </c>
      <c r="BI219">
        <v>4</v>
      </c>
      <c r="BJ219" t="s">
        <v>311</v>
      </c>
      <c r="BM219">
        <v>381</v>
      </c>
      <c r="BN219">
        <v>0</v>
      </c>
      <c r="BO219" t="s">
        <v>3</v>
      </c>
      <c r="BP219">
        <v>0</v>
      </c>
      <c r="BQ219">
        <v>50</v>
      </c>
      <c r="BR219">
        <v>0</v>
      </c>
      <c r="BS219">
        <v>28.67</v>
      </c>
      <c r="BT219">
        <v>1</v>
      </c>
      <c r="BU219">
        <v>1</v>
      </c>
      <c r="BV219">
        <v>1</v>
      </c>
      <c r="BW219">
        <v>1</v>
      </c>
      <c r="BX219">
        <v>1</v>
      </c>
      <c r="BY219" t="s">
        <v>3</v>
      </c>
      <c r="BZ219">
        <v>70</v>
      </c>
      <c r="CA219">
        <v>41</v>
      </c>
      <c r="CB219" t="s">
        <v>3</v>
      </c>
      <c r="CE219">
        <v>30</v>
      </c>
      <c r="CF219">
        <v>0</v>
      </c>
      <c r="CG219">
        <v>0</v>
      </c>
      <c r="CM219">
        <v>0</v>
      </c>
      <c r="CN219" t="s">
        <v>3</v>
      </c>
      <c r="CO219">
        <v>0</v>
      </c>
      <c r="CP219">
        <f t="shared" si="194"/>
        <v>4538.46</v>
      </c>
      <c r="CQ219">
        <f t="shared" si="195"/>
        <v>0</v>
      </c>
      <c r="CR219">
        <f t="shared" si="196"/>
        <v>0</v>
      </c>
      <c r="CS219">
        <f t="shared" si="197"/>
        <v>0</v>
      </c>
      <c r="CT219">
        <f t="shared" si="198"/>
        <v>453.85</v>
      </c>
      <c r="CU219">
        <f t="shared" si="199"/>
        <v>0</v>
      </c>
      <c r="CV219">
        <f t="shared" si="200"/>
        <v>1</v>
      </c>
      <c r="CW219">
        <f t="shared" si="201"/>
        <v>0</v>
      </c>
      <c r="CX219">
        <f t="shared" si="201"/>
        <v>0</v>
      </c>
      <c r="CY219">
        <f t="shared" si="202"/>
        <v>3176.922</v>
      </c>
      <c r="CZ219">
        <f t="shared" si="203"/>
        <v>1860.7685999999999</v>
      </c>
      <c r="DC219" t="s">
        <v>3</v>
      </c>
      <c r="DD219" t="s">
        <v>3</v>
      </c>
      <c r="DE219" t="s">
        <v>3</v>
      </c>
      <c r="DF219" t="s">
        <v>3</v>
      </c>
      <c r="DG219" t="s">
        <v>3</v>
      </c>
      <c r="DH219" t="s">
        <v>3</v>
      </c>
      <c r="DI219" t="s">
        <v>3</v>
      </c>
      <c r="DJ219" t="s">
        <v>3</v>
      </c>
      <c r="DK219" t="s">
        <v>3</v>
      </c>
      <c r="DL219" t="s">
        <v>3</v>
      </c>
      <c r="DM219" t="s">
        <v>3</v>
      </c>
      <c r="DN219">
        <v>75</v>
      </c>
      <c r="DO219">
        <v>70</v>
      </c>
      <c r="DP219">
        <v>1</v>
      </c>
      <c r="DQ219">
        <v>1</v>
      </c>
      <c r="DU219">
        <v>1013</v>
      </c>
      <c r="DV219" t="s">
        <v>301</v>
      </c>
      <c r="DW219" t="s">
        <v>301</v>
      </c>
      <c r="DX219">
        <v>1</v>
      </c>
      <c r="DZ219" t="s">
        <v>3</v>
      </c>
      <c r="EA219" t="s">
        <v>3</v>
      </c>
      <c r="EB219" t="s">
        <v>3</v>
      </c>
      <c r="EC219" t="s">
        <v>3</v>
      </c>
      <c r="EE219">
        <v>54008125</v>
      </c>
      <c r="EF219">
        <v>50</v>
      </c>
      <c r="EG219" t="s">
        <v>286</v>
      </c>
      <c r="EH219">
        <v>0</v>
      </c>
      <c r="EI219" t="s">
        <v>3</v>
      </c>
      <c r="EJ219">
        <v>4</v>
      </c>
      <c r="EK219">
        <v>381</v>
      </c>
      <c r="EL219" t="s">
        <v>292</v>
      </c>
      <c r="EM219" t="s">
        <v>293</v>
      </c>
      <c r="EO219" t="s">
        <v>3</v>
      </c>
      <c r="EQ219">
        <v>0</v>
      </c>
      <c r="ER219">
        <v>15.83</v>
      </c>
      <c r="ES219">
        <v>0</v>
      </c>
      <c r="ET219">
        <v>0</v>
      </c>
      <c r="EU219">
        <v>0</v>
      </c>
      <c r="EV219">
        <v>15.83</v>
      </c>
      <c r="EW219">
        <v>1</v>
      </c>
      <c r="EX219">
        <v>0</v>
      </c>
      <c r="EY219">
        <v>0</v>
      </c>
      <c r="FQ219">
        <v>0</v>
      </c>
      <c r="FR219">
        <f t="shared" si="204"/>
        <v>0</v>
      </c>
      <c r="FS219">
        <v>0</v>
      </c>
      <c r="FX219">
        <v>75</v>
      </c>
      <c r="FY219">
        <v>70</v>
      </c>
      <c r="GA219" t="s">
        <v>3</v>
      </c>
      <c r="GD219">
        <v>0</v>
      </c>
      <c r="GF219">
        <v>1410826513</v>
      </c>
      <c r="GG219">
        <v>2</v>
      </c>
      <c r="GH219">
        <v>1</v>
      </c>
      <c r="GI219">
        <v>2</v>
      </c>
      <c r="GJ219">
        <v>0</v>
      </c>
      <c r="GK219">
        <f>ROUND(R219*(R12)/100,2)</f>
        <v>0</v>
      </c>
      <c r="GL219">
        <f t="shared" si="205"/>
        <v>0</v>
      </c>
      <c r="GM219">
        <f t="shared" si="206"/>
        <v>9576.15</v>
      </c>
      <c r="GN219">
        <f t="shared" si="207"/>
        <v>0</v>
      </c>
      <c r="GO219">
        <f t="shared" si="208"/>
        <v>0</v>
      </c>
      <c r="GP219">
        <f t="shared" si="209"/>
        <v>9576.15</v>
      </c>
      <c r="GR219">
        <v>0</v>
      </c>
      <c r="GS219">
        <v>0</v>
      </c>
      <c r="GT219">
        <v>0</v>
      </c>
      <c r="GU219" t="s">
        <v>3</v>
      </c>
      <c r="GV219">
        <f t="shared" si="210"/>
        <v>0</v>
      </c>
      <c r="GW219">
        <v>1</v>
      </c>
      <c r="GX219">
        <f t="shared" si="211"/>
        <v>0</v>
      </c>
      <c r="HA219">
        <v>0</v>
      </c>
      <c r="HB219">
        <v>0</v>
      </c>
      <c r="HC219">
        <f t="shared" si="212"/>
        <v>0</v>
      </c>
      <c r="HE219" t="s">
        <v>3</v>
      </c>
      <c r="HF219" t="s">
        <v>3</v>
      </c>
      <c r="HM219" t="s">
        <v>3</v>
      </c>
      <c r="HN219" t="s">
        <v>3</v>
      </c>
      <c r="HO219" t="s">
        <v>3</v>
      </c>
      <c r="HP219" t="s">
        <v>3</v>
      </c>
      <c r="HQ219" t="s">
        <v>3</v>
      </c>
      <c r="IK219">
        <v>0</v>
      </c>
    </row>
    <row r="220" spans="1:245" x14ac:dyDescent="0.2">
      <c r="A220">
        <v>17</v>
      </c>
      <c r="B220">
        <v>0</v>
      </c>
      <c r="C220">
        <f>ROW(SmtRes!A60)</f>
        <v>60</v>
      </c>
      <c r="D220">
        <f>ROW(EtalonRes!A102)</f>
        <v>102</v>
      </c>
      <c r="E220" t="s">
        <v>312</v>
      </c>
      <c r="F220" t="s">
        <v>313</v>
      </c>
      <c r="G220" t="s">
        <v>314</v>
      </c>
      <c r="H220" t="s">
        <v>301</v>
      </c>
      <c r="I220">
        <v>10</v>
      </c>
      <c r="J220">
        <v>0</v>
      </c>
      <c r="K220">
        <v>10</v>
      </c>
      <c r="O220">
        <f t="shared" si="177"/>
        <v>8168.08</v>
      </c>
      <c r="P220">
        <f t="shared" si="178"/>
        <v>0</v>
      </c>
      <c r="Q220">
        <f t="shared" si="179"/>
        <v>0</v>
      </c>
      <c r="R220">
        <f t="shared" si="180"/>
        <v>0</v>
      </c>
      <c r="S220">
        <f t="shared" si="181"/>
        <v>8168.08</v>
      </c>
      <c r="T220">
        <f t="shared" si="182"/>
        <v>0</v>
      </c>
      <c r="U220">
        <f t="shared" si="183"/>
        <v>18</v>
      </c>
      <c r="V220">
        <f t="shared" si="184"/>
        <v>0</v>
      </c>
      <c r="W220">
        <f t="shared" si="185"/>
        <v>0</v>
      </c>
      <c r="X220">
        <f t="shared" si="186"/>
        <v>5717.66</v>
      </c>
      <c r="Y220">
        <f t="shared" si="186"/>
        <v>3348.91</v>
      </c>
      <c r="AA220">
        <v>54346617</v>
      </c>
      <c r="AB220">
        <f t="shared" si="187"/>
        <v>28.49</v>
      </c>
      <c r="AC220">
        <f t="shared" si="188"/>
        <v>0</v>
      </c>
      <c r="AD220">
        <f t="shared" si="189"/>
        <v>0</v>
      </c>
      <c r="AE220">
        <f t="shared" si="190"/>
        <v>0</v>
      </c>
      <c r="AF220">
        <f t="shared" si="190"/>
        <v>28.49</v>
      </c>
      <c r="AG220">
        <f t="shared" si="191"/>
        <v>0</v>
      </c>
      <c r="AH220">
        <f t="shared" si="192"/>
        <v>1.8</v>
      </c>
      <c r="AI220">
        <f t="shared" si="192"/>
        <v>0</v>
      </c>
      <c r="AJ220">
        <f t="shared" si="193"/>
        <v>0</v>
      </c>
      <c r="AK220">
        <v>28.49</v>
      </c>
      <c r="AL220">
        <v>0</v>
      </c>
      <c r="AM220">
        <v>0</v>
      </c>
      <c r="AN220">
        <v>0</v>
      </c>
      <c r="AO220">
        <v>28.49</v>
      </c>
      <c r="AP220">
        <v>0</v>
      </c>
      <c r="AQ220">
        <v>1.8</v>
      </c>
      <c r="AR220">
        <v>0</v>
      </c>
      <c r="AS220">
        <v>0</v>
      </c>
      <c r="AT220">
        <v>70</v>
      </c>
      <c r="AU220">
        <v>41</v>
      </c>
      <c r="AV220">
        <v>1</v>
      </c>
      <c r="AW220">
        <v>1</v>
      </c>
      <c r="AZ220">
        <v>1</v>
      </c>
      <c r="BA220">
        <v>28.67</v>
      </c>
      <c r="BB220">
        <v>1</v>
      </c>
      <c r="BC220">
        <v>1</v>
      </c>
      <c r="BD220" t="s">
        <v>3</v>
      </c>
      <c r="BE220" t="s">
        <v>3</v>
      </c>
      <c r="BF220" t="s">
        <v>3</v>
      </c>
      <c r="BG220" t="s">
        <v>3</v>
      </c>
      <c r="BH220">
        <v>0</v>
      </c>
      <c r="BI220">
        <v>4</v>
      </c>
      <c r="BJ220" t="s">
        <v>315</v>
      </c>
      <c r="BM220">
        <v>381</v>
      </c>
      <c r="BN220">
        <v>0</v>
      </c>
      <c r="BO220" t="s">
        <v>3</v>
      </c>
      <c r="BP220">
        <v>0</v>
      </c>
      <c r="BQ220">
        <v>50</v>
      </c>
      <c r="BR220">
        <v>0</v>
      </c>
      <c r="BS220">
        <v>28.67</v>
      </c>
      <c r="BT220">
        <v>1</v>
      </c>
      <c r="BU220">
        <v>1</v>
      </c>
      <c r="BV220">
        <v>1</v>
      </c>
      <c r="BW220">
        <v>1</v>
      </c>
      <c r="BX220">
        <v>1</v>
      </c>
      <c r="BY220" t="s">
        <v>3</v>
      </c>
      <c r="BZ220">
        <v>70</v>
      </c>
      <c r="CA220">
        <v>41</v>
      </c>
      <c r="CB220" t="s">
        <v>3</v>
      </c>
      <c r="CE220">
        <v>30</v>
      </c>
      <c r="CF220">
        <v>0</v>
      </c>
      <c r="CG220">
        <v>0</v>
      </c>
      <c r="CM220">
        <v>0</v>
      </c>
      <c r="CN220" t="s">
        <v>3</v>
      </c>
      <c r="CO220">
        <v>0</v>
      </c>
      <c r="CP220">
        <f t="shared" si="194"/>
        <v>8168.08</v>
      </c>
      <c r="CQ220">
        <f t="shared" si="195"/>
        <v>0</v>
      </c>
      <c r="CR220">
        <f t="shared" si="196"/>
        <v>0</v>
      </c>
      <c r="CS220">
        <f t="shared" si="197"/>
        <v>0</v>
      </c>
      <c r="CT220">
        <f t="shared" si="198"/>
        <v>816.81</v>
      </c>
      <c r="CU220">
        <f t="shared" si="199"/>
        <v>0</v>
      </c>
      <c r="CV220">
        <f t="shared" si="200"/>
        <v>1.8</v>
      </c>
      <c r="CW220">
        <f t="shared" si="201"/>
        <v>0</v>
      </c>
      <c r="CX220">
        <f t="shared" si="201"/>
        <v>0</v>
      </c>
      <c r="CY220">
        <f t="shared" si="202"/>
        <v>5717.6559999999999</v>
      </c>
      <c r="CZ220">
        <f t="shared" si="203"/>
        <v>3348.9127999999996</v>
      </c>
      <c r="DC220" t="s">
        <v>3</v>
      </c>
      <c r="DD220" t="s">
        <v>3</v>
      </c>
      <c r="DE220" t="s">
        <v>3</v>
      </c>
      <c r="DF220" t="s">
        <v>3</v>
      </c>
      <c r="DG220" t="s">
        <v>3</v>
      </c>
      <c r="DH220" t="s">
        <v>3</v>
      </c>
      <c r="DI220" t="s">
        <v>3</v>
      </c>
      <c r="DJ220" t="s">
        <v>3</v>
      </c>
      <c r="DK220" t="s">
        <v>3</v>
      </c>
      <c r="DL220" t="s">
        <v>3</v>
      </c>
      <c r="DM220" t="s">
        <v>3</v>
      </c>
      <c r="DN220">
        <v>75</v>
      </c>
      <c r="DO220">
        <v>70</v>
      </c>
      <c r="DP220">
        <v>1</v>
      </c>
      <c r="DQ220">
        <v>1</v>
      </c>
      <c r="DU220">
        <v>1013</v>
      </c>
      <c r="DV220" t="s">
        <v>301</v>
      </c>
      <c r="DW220" t="s">
        <v>301</v>
      </c>
      <c r="DX220">
        <v>1</v>
      </c>
      <c r="DZ220" t="s">
        <v>3</v>
      </c>
      <c r="EA220" t="s">
        <v>3</v>
      </c>
      <c r="EB220" t="s">
        <v>3</v>
      </c>
      <c r="EC220" t="s">
        <v>3</v>
      </c>
      <c r="EE220">
        <v>54008125</v>
      </c>
      <c r="EF220">
        <v>50</v>
      </c>
      <c r="EG220" t="s">
        <v>286</v>
      </c>
      <c r="EH220">
        <v>0</v>
      </c>
      <c r="EI220" t="s">
        <v>3</v>
      </c>
      <c r="EJ220">
        <v>4</v>
      </c>
      <c r="EK220">
        <v>381</v>
      </c>
      <c r="EL220" t="s">
        <v>292</v>
      </c>
      <c r="EM220" t="s">
        <v>293</v>
      </c>
      <c r="EO220" t="s">
        <v>3</v>
      </c>
      <c r="EQ220">
        <v>0</v>
      </c>
      <c r="ER220">
        <v>28.49</v>
      </c>
      <c r="ES220">
        <v>0</v>
      </c>
      <c r="ET220">
        <v>0</v>
      </c>
      <c r="EU220">
        <v>0</v>
      </c>
      <c r="EV220">
        <v>28.49</v>
      </c>
      <c r="EW220">
        <v>1.8</v>
      </c>
      <c r="EX220">
        <v>0</v>
      </c>
      <c r="EY220">
        <v>0</v>
      </c>
      <c r="FQ220">
        <v>0</v>
      </c>
      <c r="FR220">
        <f t="shared" si="204"/>
        <v>0</v>
      </c>
      <c r="FS220">
        <v>0</v>
      </c>
      <c r="FX220">
        <v>75</v>
      </c>
      <c r="FY220">
        <v>70</v>
      </c>
      <c r="GA220" t="s">
        <v>3</v>
      </c>
      <c r="GD220">
        <v>0</v>
      </c>
      <c r="GF220">
        <v>1938557821</v>
      </c>
      <c r="GG220">
        <v>2</v>
      </c>
      <c r="GH220">
        <v>1</v>
      </c>
      <c r="GI220">
        <v>2</v>
      </c>
      <c r="GJ220">
        <v>0</v>
      </c>
      <c r="GK220">
        <f>ROUND(R220*(R12)/100,2)</f>
        <v>0</v>
      </c>
      <c r="GL220">
        <f t="shared" si="205"/>
        <v>0</v>
      </c>
      <c r="GM220">
        <f t="shared" si="206"/>
        <v>17234.650000000001</v>
      </c>
      <c r="GN220">
        <f t="shared" si="207"/>
        <v>0</v>
      </c>
      <c r="GO220">
        <f t="shared" si="208"/>
        <v>0</v>
      </c>
      <c r="GP220">
        <f t="shared" si="209"/>
        <v>17234.650000000001</v>
      </c>
      <c r="GR220">
        <v>0</v>
      </c>
      <c r="GS220">
        <v>0</v>
      </c>
      <c r="GT220">
        <v>0</v>
      </c>
      <c r="GU220" t="s">
        <v>3</v>
      </c>
      <c r="GV220">
        <f t="shared" si="210"/>
        <v>0</v>
      </c>
      <c r="GW220">
        <v>1</v>
      </c>
      <c r="GX220">
        <f t="shared" si="211"/>
        <v>0</v>
      </c>
      <c r="HA220">
        <v>0</v>
      </c>
      <c r="HB220">
        <v>0</v>
      </c>
      <c r="HC220">
        <f t="shared" si="212"/>
        <v>0</v>
      </c>
      <c r="HE220" t="s">
        <v>3</v>
      </c>
      <c r="HF220" t="s">
        <v>3</v>
      </c>
      <c r="HM220" t="s">
        <v>3</v>
      </c>
      <c r="HN220" t="s">
        <v>3</v>
      </c>
      <c r="HO220" t="s">
        <v>3</v>
      </c>
      <c r="HP220" t="s">
        <v>3</v>
      </c>
      <c r="HQ220" t="s">
        <v>3</v>
      </c>
      <c r="IK220">
        <v>0</v>
      </c>
    </row>
    <row r="221" spans="1:245" x14ac:dyDescent="0.2">
      <c r="A221">
        <v>17</v>
      </c>
      <c r="B221">
        <v>0</v>
      </c>
      <c r="C221">
        <f>ROW(SmtRes!A61)</f>
        <v>61</v>
      </c>
      <c r="D221">
        <f>ROW(EtalonRes!A103)</f>
        <v>103</v>
      </c>
      <c r="E221" t="s">
        <v>316</v>
      </c>
      <c r="F221" t="s">
        <v>317</v>
      </c>
      <c r="G221" t="s">
        <v>318</v>
      </c>
      <c r="H221" t="s">
        <v>301</v>
      </c>
      <c r="I221">
        <v>10</v>
      </c>
      <c r="J221">
        <v>0</v>
      </c>
      <c r="K221">
        <v>10</v>
      </c>
      <c r="O221">
        <f t="shared" si="177"/>
        <v>16336.17</v>
      </c>
      <c r="P221">
        <f t="shared" si="178"/>
        <v>0</v>
      </c>
      <c r="Q221">
        <f t="shared" si="179"/>
        <v>0</v>
      </c>
      <c r="R221">
        <f t="shared" si="180"/>
        <v>0</v>
      </c>
      <c r="S221">
        <f t="shared" si="181"/>
        <v>16336.17</v>
      </c>
      <c r="T221">
        <f t="shared" si="182"/>
        <v>0</v>
      </c>
      <c r="U221">
        <f t="shared" si="183"/>
        <v>36</v>
      </c>
      <c r="V221">
        <f t="shared" si="184"/>
        <v>0</v>
      </c>
      <c r="W221">
        <f t="shared" si="185"/>
        <v>0</v>
      </c>
      <c r="X221">
        <f t="shared" si="186"/>
        <v>11435.32</v>
      </c>
      <c r="Y221">
        <f t="shared" si="186"/>
        <v>6697.83</v>
      </c>
      <c r="AA221">
        <v>54346617</v>
      </c>
      <c r="AB221">
        <f t="shared" si="187"/>
        <v>56.98</v>
      </c>
      <c r="AC221">
        <f t="shared" si="188"/>
        <v>0</v>
      </c>
      <c r="AD221">
        <f t="shared" si="189"/>
        <v>0</v>
      </c>
      <c r="AE221">
        <f t="shared" si="190"/>
        <v>0</v>
      </c>
      <c r="AF221">
        <f t="shared" si="190"/>
        <v>56.98</v>
      </c>
      <c r="AG221">
        <f t="shared" si="191"/>
        <v>0</v>
      </c>
      <c r="AH221">
        <f t="shared" si="192"/>
        <v>3.6</v>
      </c>
      <c r="AI221">
        <f t="shared" si="192"/>
        <v>0</v>
      </c>
      <c r="AJ221">
        <f t="shared" si="193"/>
        <v>0</v>
      </c>
      <c r="AK221">
        <v>56.98</v>
      </c>
      <c r="AL221">
        <v>0</v>
      </c>
      <c r="AM221">
        <v>0</v>
      </c>
      <c r="AN221">
        <v>0</v>
      </c>
      <c r="AO221">
        <v>56.98</v>
      </c>
      <c r="AP221">
        <v>0</v>
      </c>
      <c r="AQ221">
        <v>3.6</v>
      </c>
      <c r="AR221">
        <v>0</v>
      </c>
      <c r="AS221">
        <v>0</v>
      </c>
      <c r="AT221">
        <v>70</v>
      </c>
      <c r="AU221">
        <v>41</v>
      </c>
      <c r="AV221">
        <v>1</v>
      </c>
      <c r="AW221">
        <v>1</v>
      </c>
      <c r="AZ221">
        <v>1</v>
      </c>
      <c r="BA221">
        <v>28.67</v>
      </c>
      <c r="BB221">
        <v>1</v>
      </c>
      <c r="BC221">
        <v>1</v>
      </c>
      <c r="BD221" t="s">
        <v>3</v>
      </c>
      <c r="BE221" t="s">
        <v>3</v>
      </c>
      <c r="BF221" t="s">
        <v>3</v>
      </c>
      <c r="BG221" t="s">
        <v>3</v>
      </c>
      <c r="BH221">
        <v>0</v>
      </c>
      <c r="BI221">
        <v>4</v>
      </c>
      <c r="BJ221" t="s">
        <v>319</v>
      </c>
      <c r="BM221">
        <v>381</v>
      </c>
      <c r="BN221">
        <v>0</v>
      </c>
      <c r="BO221" t="s">
        <v>3</v>
      </c>
      <c r="BP221">
        <v>0</v>
      </c>
      <c r="BQ221">
        <v>50</v>
      </c>
      <c r="BR221">
        <v>0</v>
      </c>
      <c r="BS221">
        <v>28.67</v>
      </c>
      <c r="BT221">
        <v>1</v>
      </c>
      <c r="BU221">
        <v>1</v>
      </c>
      <c r="BV221">
        <v>1</v>
      </c>
      <c r="BW221">
        <v>1</v>
      </c>
      <c r="BX221">
        <v>1</v>
      </c>
      <c r="BY221" t="s">
        <v>3</v>
      </c>
      <c r="BZ221">
        <v>70</v>
      </c>
      <c r="CA221">
        <v>41</v>
      </c>
      <c r="CB221" t="s">
        <v>3</v>
      </c>
      <c r="CE221">
        <v>30</v>
      </c>
      <c r="CF221">
        <v>0</v>
      </c>
      <c r="CG221">
        <v>0</v>
      </c>
      <c r="CM221">
        <v>0</v>
      </c>
      <c r="CN221" t="s">
        <v>3</v>
      </c>
      <c r="CO221">
        <v>0</v>
      </c>
      <c r="CP221">
        <f t="shared" si="194"/>
        <v>16336.17</v>
      </c>
      <c r="CQ221">
        <f t="shared" si="195"/>
        <v>0</v>
      </c>
      <c r="CR221">
        <f t="shared" si="196"/>
        <v>0</v>
      </c>
      <c r="CS221">
        <f t="shared" si="197"/>
        <v>0</v>
      </c>
      <c r="CT221">
        <f t="shared" si="198"/>
        <v>1633.62</v>
      </c>
      <c r="CU221">
        <f t="shared" si="199"/>
        <v>0</v>
      </c>
      <c r="CV221">
        <f t="shared" si="200"/>
        <v>3.6</v>
      </c>
      <c r="CW221">
        <f t="shared" si="201"/>
        <v>0</v>
      </c>
      <c r="CX221">
        <f t="shared" si="201"/>
        <v>0</v>
      </c>
      <c r="CY221">
        <f t="shared" si="202"/>
        <v>11435.319</v>
      </c>
      <c r="CZ221">
        <f t="shared" si="203"/>
        <v>6697.8296999999993</v>
      </c>
      <c r="DC221" t="s">
        <v>3</v>
      </c>
      <c r="DD221" t="s">
        <v>3</v>
      </c>
      <c r="DE221" t="s">
        <v>3</v>
      </c>
      <c r="DF221" t="s">
        <v>3</v>
      </c>
      <c r="DG221" t="s">
        <v>3</v>
      </c>
      <c r="DH221" t="s">
        <v>3</v>
      </c>
      <c r="DI221" t="s">
        <v>3</v>
      </c>
      <c r="DJ221" t="s">
        <v>3</v>
      </c>
      <c r="DK221" t="s">
        <v>3</v>
      </c>
      <c r="DL221" t="s">
        <v>3</v>
      </c>
      <c r="DM221" t="s">
        <v>3</v>
      </c>
      <c r="DN221">
        <v>75</v>
      </c>
      <c r="DO221">
        <v>70</v>
      </c>
      <c r="DP221">
        <v>1</v>
      </c>
      <c r="DQ221">
        <v>1</v>
      </c>
      <c r="DU221">
        <v>1013</v>
      </c>
      <c r="DV221" t="s">
        <v>301</v>
      </c>
      <c r="DW221" t="s">
        <v>301</v>
      </c>
      <c r="DX221">
        <v>1</v>
      </c>
      <c r="DZ221" t="s">
        <v>3</v>
      </c>
      <c r="EA221" t="s">
        <v>3</v>
      </c>
      <c r="EB221" t="s">
        <v>3</v>
      </c>
      <c r="EC221" t="s">
        <v>3</v>
      </c>
      <c r="EE221">
        <v>54008125</v>
      </c>
      <c r="EF221">
        <v>50</v>
      </c>
      <c r="EG221" t="s">
        <v>286</v>
      </c>
      <c r="EH221">
        <v>0</v>
      </c>
      <c r="EI221" t="s">
        <v>3</v>
      </c>
      <c r="EJ221">
        <v>4</v>
      </c>
      <c r="EK221">
        <v>381</v>
      </c>
      <c r="EL221" t="s">
        <v>292</v>
      </c>
      <c r="EM221" t="s">
        <v>293</v>
      </c>
      <c r="EO221" t="s">
        <v>3</v>
      </c>
      <c r="EQ221">
        <v>0</v>
      </c>
      <c r="ER221">
        <v>56.98</v>
      </c>
      <c r="ES221">
        <v>0</v>
      </c>
      <c r="ET221">
        <v>0</v>
      </c>
      <c r="EU221">
        <v>0</v>
      </c>
      <c r="EV221">
        <v>56.98</v>
      </c>
      <c r="EW221">
        <v>3.6</v>
      </c>
      <c r="EX221">
        <v>0</v>
      </c>
      <c r="EY221">
        <v>0</v>
      </c>
      <c r="FQ221">
        <v>0</v>
      </c>
      <c r="FR221">
        <f t="shared" si="204"/>
        <v>0</v>
      </c>
      <c r="FS221">
        <v>0</v>
      </c>
      <c r="FX221">
        <v>75</v>
      </c>
      <c r="FY221">
        <v>70</v>
      </c>
      <c r="GA221" t="s">
        <v>3</v>
      </c>
      <c r="GD221">
        <v>0</v>
      </c>
      <c r="GF221">
        <v>-1451824893</v>
      </c>
      <c r="GG221">
        <v>2</v>
      </c>
      <c r="GH221">
        <v>1</v>
      </c>
      <c r="GI221">
        <v>2</v>
      </c>
      <c r="GJ221">
        <v>0</v>
      </c>
      <c r="GK221">
        <f>ROUND(R221*(R12)/100,2)</f>
        <v>0</v>
      </c>
      <c r="GL221">
        <f t="shared" si="205"/>
        <v>0</v>
      </c>
      <c r="GM221">
        <f t="shared" si="206"/>
        <v>34469.32</v>
      </c>
      <c r="GN221">
        <f t="shared" si="207"/>
        <v>0</v>
      </c>
      <c r="GO221">
        <f t="shared" si="208"/>
        <v>0</v>
      </c>
      <c r="GP221">
        <f t="shared" si="209"/>
        <v>34469.32</v>
      </c>
      <c r="GR221">
        <v>0</v>
      </c>
      <c r="GS221">
        <v>0</v>
      </c>
      <c r="GT221">
        <v>0</v>
      </c>
      <c r="GU221" t="s">
        <v>3</v>
      </c>
      <c r="GV221">
        <f t="shared" si="210"/>
        <v>0</v>
      </c>
      <c r="GW221">
        <v>1</v>
      </c>
      <c r="GX221">
        <f t="shared" si="211"/>
        <v>0</v>
      </c>
      <c r="HA221">
        <v>0</v>
      </c>
      <c r="HB221">
        <v>0</v>
      </c>
      <c r="HC221">
        <f t="shared" si="212"/>
        <v>0</v>
      </c>
      <c r="HE221" t="s">
        <v>3</v>
      </c>
      <c r="HF221" t="s">
        <v>3</v>
      </c>
      <c r="HM221" t="s">
        <v>3</v>
      </c>
      <c r="HN221" t="s">
        <v>3</v>
      </c>
      <c r="HO221" t="s">
        <v>3</v>
      </c>
      <c r="HP221" t="s">
        <v>3</v>
      </c>
      <c r="HQ221" t="s">
        <v>3</v>
      </c>
      <c r="IK221">
        <v>0</v>
      </c>
    </row>
    <row r="222" spans="1:245" x14ac:dyDescent="0.2">
      <c r="A222">
        <v>17</v>
      </c>
      <c r="B222">
        <v>0</v>
      </c>
      <c r="C222">
        <f>ROW(SmtRes!A62)</f>
        <v>62</v>
      </c>
      <c r="D222">
        <f>ROW(EtalonRes!A104)</f>
        <v>104</v>
      </c>
      <c r="E222" t="s">
        <v>320</v>
      </c>
      <c r="F222" t="s">
        <v>321</v>
      </c>
      <c r="G222" t="s">
        <v>322</v>
      </c>
      <c r="H222" t="s">
        <v>323</v>
      </c>
      <c r="I222">
        <v>10</v>
      </c>
      <c r="J222">
        <v>0</v>
      </c>
      <c r="K222">
        <v>10</v>
      </c>
      <c r="O222">
        <f t="shared" si="177"/>
        <v>679.48</v>
      </c>
      <c r="P222">
        <f t="shared" si="178"/>
        <v>0</v>
      </c>
      <c r="Q222">
        <f t="shared" si="179"/>
        <v>0</v>
      </c>
      <c r="R222">
        <f t="shared" si="180"/>
        <v>0</v>
      </c>
      <c r="S222">
        <f t="shared" si="181"/>
        <v>679.48</v>
      </c>
      <c r="T222">
        <f t="shared" si="182"/>
        <v>0</v>
      </c>
      <c r="U222">
        <f t="shared" si="183"/>
        <v>1.5</v>
      </c>
      <c r="V222">
        <f t="shared" si="184"/>
        <v>0</v>
      </c>
      <c r="W222">
        <f t="shared" si="185"/>
        <v>0</v>
      </c>
      <c r="X222">
        <f t="shared" si="186"/>
        <v>475.64</v>
      </c>
      <c r="Y222">
        <f t="shared" si="186"/>
        <v>278.58999999999997</v>
      </c>
      <c r="AA222">
        <v>54346617</v>
      </c>
      <c r="AB222">
        <f t="shared" si="187"/>
        <v>2.37</v>
      </c>
      <c r="AC222">
        <f t="shared" si="188"/>
        <v>0</v>
      </c>
      <c r="AD222">
        <f t="shared" si="189"/>
        <v>0</v>
      </c>
      <c r="AE222">
        <f t="shared" si="190"/>
        <v>0</v>
      </c>
      <c r="AF222">
        <f t="shared" si="190"/>
        <v>2.37</v>
      </c>
      <c r="AG222">
        <f t="shared" si="191"/>
        <v>0</v>
      </c>
      <c r="AH222">
        <f t="shared" si="192"/>
        <v>0.15</v>
      </c>
      <c r="AI222">
        <f t="shared" si="192"/>
        <v>0</v>
      </c>
      <c r="AJ222">
        <f t="shared" si="193"/>
        <v>0</v>
      </c>
      <c r="AK222">
        <v>2.37</v>
      </c>
      <c r="AL222">
        <v>0</v>
      </c>
      <c r="AM222">
        <v>0</v>
      </c>
      <c r="AN222">
        <v>0</v>
      </c>
      <c r="AO222">
        <v>2.37</v>
      </c>
      <c r="AP222">
        <v>0</v>
      </c>
      <c r="AQ222">
        <v>0.15</v>
      </c>
      <c r="AR222">
        <v>0</v>
      </c>
      <c r="AS222">
        <v>0</v>
      </c>
      <c r="AT222">
        <v>70</v>
      </c>
      <c r="AU222">
        <v>41</v>
      </c>
      <c r="AV222">
        <v>1</v>
      </c>
      <c r="AW222">
        <v>1</v>
      </c>
      <c r="AZ222">
        <v>1</v>
      </c>
      <c r="BA222">
        <v>28.67</v>
      </c>
      <c r="BB222">
        <v>1</v>
      </c>
      <c r="BC222">
        <v>1</v>
      </c>
      <c r="BD222" t="s">
        <v>3</v>
      </c>
      <c r="BE222" t="s">
        <v>3</v>
      </c>
      <c r="BF222" t="s">
        <v>3</v>
      </c>
      <c r="BG222" t="s">
        <v>3</v>
      </c>
      <c r="BH222">
        <v>0</v>
      </c>
      <c r="BI222">
        <v>4</v>
      </c>
      <c r="BJ222" t="s">
        <v>324</v>
      </c>
      <c r="BM222">
        <v>381</v>
      </c>
      <c r="BN222">
        <v>0</v>
      </c>
      <c r="BO222" t="s">
        <v>3</v>
      </c>
      <c r="BP222">
        <v>0</v>
      </c>
      <c r="BQ222">
        <v>50</v>
      </c>
      <c r="BR222">
        <v>0</v>
      </c>
      <c r="BS222">
        <v>28.67</v>
      </c>
      <c r="BT222">
        <v>1</v>
      </c>
      <c r="BU222">
        <v>1</v>
      </c>
      <c r="BV222">
        <v>1</v>
      </c>
      <c r="BW222">
        <v>1</v>
      </c>
      <c r="BX222">
        <v>1</v>
      </c>
      <c r="BY222" t="s">
        <v>3</v>
      </c>
      <c r="BZ222">
        <v>70</v>
      </c>
      <c r="CA222">
        <v>41</v>
      </c>
      <c r="CB222" t="s">
        <v>3</v>
      </c>
      <c r="CE222">
        <v>30</v>
      </c>
      <c r="CF222">
        <v>0</v>
      </c>
      <c r="CG222">
        <v>0</v>
      </c>
      <c r="CM222">
        <v>0</v>
      </c>
      <c r="CN222" t="s">
        <v>3</v>
      </c>
      <c r="CO222">
        <v>0</v>
      </c>
      <c r="CP222">
        <f t="shared" si="194"/>
        <v>679.48</v>
      </c>
      <c r="CQ222">
        <f t="shared" si="195"/>
        <v>0</v>
      </c>
      <c r="CR222">
        <f t="shared" si="196"/>
        <v>0</v>
      </c>
      <c r="CS222">
        <f t="shared" si="197"/>
        <v>0</v>
      </c>
      <c r="CT222">
        <f t="shared" si="198"/>
        <v>67.95</v>
      </c>
      <c r="CU222">
        <f t="shared" si="199"/>
        <v>0</v>
      </c>
      <c r="CV222">
        <f t="shared" si="200"/>
        <v>0.15</v>
      </c>
      <c r="CW222">
        <f t="shared" si="201"/>
        <v>0</v>
      </c>
      <c r="CX222">
        <f t="shared" si="201"/>
        <v>0</v>
      </c>
      <c r="CY222">
        <f t="shared" si="202"/>
        <v>475.63599999999997</v>
      </c>
      <c r="CZ222">
        <f t="shared" si="203"/>
        <v>278.58679999999998</v>
      </c>
      <c r="DC222" t="s">
        <v>3</v>
      </c>
      <c r="DD222" t="s">
        <v>3</v>
      </c>
      <c r="DE222" t="s">
        <v>3</v>
      </c>
      <c r="DF222" t="s">
        <v>3</v>
      </c>
      <c r="DG222" t="s">
        <v>3</v>
      </c>
      <c r="DH222" t="s">
        <v>3</v>
      </c>
      <c r="DI222" t="s">
        <v>3</v>
      </c>
      <c r="DJ222" t="s">
        <v>3</v>
      </c>
      <c r="DK222" t="s">
        <v>3</v>
      </c>
      <c r="DL222" t="s">
        <v>3</v>
      </c>
      <c r="DM222" t="s">
        <v>3</v>
      </c>
      <c r="DN222">
        <v>75</v>
      </c>
      <c r="DO222">
        <v>70</v>
      </c>
      <c r="DP222">
        <v>1</v>
      </c>
      <c r="DQ222">
        <v>1</v>
      </c>
      <c r="DU222">
        <v>1013</v>
      </c>
      <c r="DV222" t="s">
        <v>323</v>
      </c>
      <c r="DW222" t="s">
        <v>323</v>
      </c>
      <c r="DX222">
        <v>1</v>
      </c>
      <c r="DZ222" t="s">
        <v>3</v>
      </c>
      <c r="EA222" t="s">
        <v>3</v>
      </c>
      <c r="EB222" t="s">
        <v>3</v>
      </c>
      <c r="EC222" t="s">
        <v>3</v>
      </c>
      <c r="EE222">
        <v>54008125</v>
      </c>
      <c r="EF222">
        <v>50</v>
      </c>
      <c r="EG222" t="s">
        <v>286</v>
      </c>
      <c r="EH222">
        <v>0</v>
      </c>
      <c r="EI222" t="s">
        <v>3</v>
      </c>
      <c r="EJ222">
        <v>4</v>
      </c>
      <c r="EK222">
        <v>381</v>
      </c>
      <c r="EL222" t="s">
        <v>292</v>
      </c>
      <c r="EM222" t="s">
        <v>293</v>
      </c>
      <c r="EO222" t="s">
        <v>3</v>
      </c>
      <c r="EQ222">
        <v>0</v>
      </c>
      <c r="ER222">
        <v>2.37</v>
      </c>
      <c r="ES222">
        <v>0</v>
      </c>
      <c r="ET222">
        <v>0</v>
      </c>
      <c r="EU222">
        <v>0</v>
      </c>
      <c r="EV222">
        <v>2.37</v>
      </c>
      <c r="EW222">
        <v>0.15</v>
      </c>
      <c r="EX222">
        <v>0</v>
      </c>
      <c r="EY222">
        <v>0</v>
      </c>
      <c r="FQ222">
        <v>0</v>
      </c>
      <c r="FR222">
        <f t="shared" si="204"/>
        <v>0</v>
      </c>
      <c r="FS222">
        <v>0</v>
      </c>
      <c r="FX222">
        <v>75</v>
      </c>
      <c r="FY222">
        <v>70</v>
      </c>
      <c r="GA222" t="s">
        <v>3</v>
      </c>
      <c r="GD222">
        <v>0</v>
      </c>
      <c r="GF222">
        <v>1779724524</v>
      </c>
      <c r="GG222">
        <v>2</v>
      </c>
      <c r="GH222">
        <v>1</v>
      </c>
      <c r="GI222">
        <v>2</v>
      </c>
      <c r="GJ222">
        <v>0</v>
      </c>
      <c r="GK222">
        <f>ROUND(R222*(R12)/100,2)</f>
        <v>0</v>
      </c>
      <c r="GL222">
        <f t="shared" si="205"/>
        <v>0</v>
      </c>
      <c r="GM222">
        <f t="shared" si="206"/>
        <v>1433.71</v>
      </c>
      <c r="GN222">
        <f t="shared" si="207"/>
        <v>0</v>
      </c>
      <c r="GO222">
        <f t="shared" si="208"/>
        <v>0</v>
      </c>
      <c r="GP222">
        <f t="shared" si="209"/>
        <v>1433.71</v>
      </c>
      <c r="GR222">
        <v>0</v>
      </c>
      <c r="GS222">
        <v>0</v>
      </c>
      <c r="GT222">
        <v>0</v>
      </c>
      <c r="GU222" t="s">
        <v>3</v>
      </c>
      <c r="GV222">
        <f t="shared" si="210"/>
        <v>0</v>
      </c>
      <c r="GW222">
        <v>1</v>
      </c>
      <c r="GX222">
        <f t="shared" si="211"/>
        <v>0</v>
      </c>
      <c r="HA222">
        <v>0</v>
      </c>
      <c r="HB222">
        <v>0</v>
      </c>
      <c r="HC222">
        <f t="shared" si="212"/>
        <v>0</v>
      </c>
      <c r="HE222" t="s">
        <v>3</v>
      </c>
      <c r="HF222" t="s">
        <v>3</v>
      </c>
      <c r="HM222" t="s">
        <v>3</v>
      </c>
      <c r="HN222" t="s">
        <v>3</v>
      </c>
      <c r="HO222" t="s">
        <v>3</v>
      </c>
      <c r="HP222" t="s">
        <v>3</v>
      </c>
      <c r="HQ222" t="s">
        <v>3</v>
      </c>
      <c r="IK222">
        <v>0</v>
      </c>
    </row>
    <row r="224" spans="1:245" x14ac:dyDescent="0.2">
      <c r="A224" s="2">
        <v>51</v>
      </c>
      <c r="B224" s="2">
        <f>B211</f>
        <v>0</v>
      </c>
      <c r="C224" s="2">
        <f>A211</f>
        <v>4</v>
      </c>
      <c r="D224" s="2">
        <f>ROW(A211)</f>
        <v>211</v>
      </c>
      <c r="E224" s="2"/>
      <c r="F224" s="2" t="str">
        <f>IF(F211&lt;&gt;"",F211,"")</f>
        <v>Новый раздел</v>
      </c>
      <c r="G224" s="2" t="str">
        <f>IF(G211&lt;&gt;"",G211,"")</f>
        <v>Пусконаладочные работы</v>
      </c>
      <c r="H224" s="2">
        <v>0</v>
      </c>
      <c r="I224" s="2"/>
      <c r="J224" s="2"/>
      <c r="K224" s="2"/>
      <c r="L224" s="2"/>
      <c r="M224" s="2"/>
      <c r="N224" s="2"/>
      <c r="O224" s="2">
        <f t="shared" ref="O224:T224" si="213">ROUND(AB224,2)</f>
        <v>84163.65</v>
      </c>
      <c r="P224" s="2">
        <f t="shared" si="213"/>
        <v>0</v>
      </c>
      <c r="Q224" s="2">
        <f t="shared" si="213"/>
        <v>0</v>
      </c>
      <c r="R224" s="2">
        <f t="shared" si="213"/>
        <v>0</v>
      </c>
      <c r="S224" s="2">
        <f t="shared" si="213"/>
        <v>84163.65</v>
      </c>
      <c r="T224" s="2">
        <f t="shared" si="213"/>
        <v>0</v>
      </c>
      <c r="U224" s="2">
        <f>AH224</f>
        <v>183.4</v>
      </c>
      <c r="V224" s="2">
        <f>AI224</f>
        <v>0</v>
      </c>
      <c r="W224" s="2">
        <f>ROUND(AJ224,2)</f>
        <v>0</v>
      </c>
      <c r="X224" s="2">
        <f>ROUND(AK224,2)</f>
        <v>58914.559999999998</v>
      </c>
      <c r="Y224" s="2">
        <f>ROUND(AL224,2)</f>
        <v>34507.1</v>
      </c>
      <c r="Z224" s="2"/>
      <c r="AA224" s="2"/>
      <c r="AB224" s="2">
        <f>ROUND(SUMIF(AA215:AA222,"=54346617",O215:O222),2)</f>
        <v>84163.65</v>
      </c>
      <c r="AC224" s="2">
        <f>ROUND(SUMIF(AA215:AA222,"=54346617",P215:P222),2)</f>
        <v>0</v>
      </c>
      <c r="AD224" s="2">
        <f>ROUND(SUMIF(AA215:AA222,"=54346617",Q215:Q222),2)</f>
        <v>0</v>
      </c>
      <c r="AE224" s="2">
        <f>ROUND(SUMIF(AA215:AA222,"=54346617",R215:R222),2)</f>
        <v>0</v>
      </c>
      <c r="AF224" s="2">
        <f>ROUND(SUMIF(AA215:AA222,"=54346617",S215:S222),2)</f>
        <v>84163.65</v>
      </c>
      <c r="AG224" s="2">
        <f>ROUND(SUMIF(AA215:AA222,"=54346617",T215:T222),2)</f>
        <v>0</v>
      </c>
      <c r="AH224" s="2">
        <f>SUMIF(AA215:AA222,"=54346617",U215:U222)</f>
        <v>183.4</v>
      </c>
      <c r="AI224" s="2">
        <f>SUMIF(AA215:AA222,"=54346617",V215:V222)</f>
        <v>0</v>
      </c>
      <c r="AJ224" s="2">
        <f>ROUND(SUMIF(AA215:AA222,"=54346617",W215:W222),2)</f>
        <v>0</v>
      </c>
      <c r="AK224" s="2">
        <f>ROUND(SUMIF(AA215:AA222,"=54346617",X215:X222),2)</f>
        <v>58914.559999999998</v>
      </c>
      <c r="AL224" s="2">
        <f>ROUND(SUMIF(AA215:AA222,"=54346617",Y215:Y222),2)</f>
        <v>34507.1</v>
      </c>
      <c r="AM224" s="2"/>
      <c r="AN224" s="2"/>
      <c r="AO224" s="2">
        <f t="shared" ref="AO224:BD224" si="214">ROUND(BX224,2)</f>
        <v>0</v>
      </c>
      <c r="AP224" s="2">
        <f t="shared" si="214"/>
        <v>0</v>
      </c>
      <c r="AQ224" s="2">
        <f t="shared" si="214"/>
        <v>0</v>
      </c>
      <c r="AR224" s="2">
        <f t="shared" si="214"/>
        <v>177585.31</v>
      </c>
      <c r="AS224" s="2">
        <f t="shared" si="214"/>
        <v>0</v>
      </c>
      <c r="AT224" s="2">
        <f t="shared" si="214"/>
        <v>0</v>
      </c>
      <c r="AU224" s="2">
        <f t="shared" si="214"/>
        <v>177585.31</v>
      </c>
      <c r="AV224" s="2">
        <f t="shared" si="214"/>
        <v>0</v>
      </c>
      <c r="AW224" s="2">
        <f t="shared" si="214"/>
        <v>0</v>
      </c>
      <c r="AX224" s="2">
        <f t="shared" si="214"/>
        <v>0</v>
      </c>
      <c r="AY224" s="2">
        <f t="shared" si="214"/>
        <v>0</v>
      </c>
      <c r="AZ224" s="2">
        <f t="shared" si="214"/>
        <v>0</v>
      </c>
      <c r="BA224" s="2">
        <f t="shared" si="214"/>
        <v>0</v>
      </c>
      <c r="BB224" s="2">
        <f t="shared" si="214"/>
        <v>0</v>
      </c>
      <c r="BC224" s="2">
        <f t="shared" si="214"/>
        <v>0</v>
      </c>
      <c r="BD224" s="2">
        <f t="shared" si="214"/>
        <v>0</v>
      </c>
      <c r="BE224" s="2"/>
      <c r="BF224" s="2"/>
      <c r="BG224" s="2"/>
      <c r="BH224" s="2"/>
      <c r="BI224" s="2"/>
      <c r="BJ224" s="2"/>
      <c r="BK224" s="2"/>
      <c r="BL224" s="2"/>
      <c r="BM224" s="2"/>
      <c r="BN224" s="2"/>
      <c r="BO224" s="2"/>
      <c r="BP224" s="2"/>
      <c r="BQ224" s="2"/>
      <c r="BR224" s="2"/>
      <c r="BS224" s="2"/>
      <c r="BT224" s="2"/>
      <c r="BU224" s="2"/>
      <c r="BV224" s="2"/>
      <c r="BW224" s="2"/>
      <c r="BX224" s="2">
        <f>ROUND(SUMIF(AA215:AA222,"=54346617",FQ215:FQ222),2)</f>
        <v>0</v>
      </c>
      <c r="BY224" s="2">
        <f>ROUND(SUMIF(AA215:AA222,"=54346617",FR215:FR222),2)</f>
        <v>0</v>
      </c>
      <c r="BZ224" s="2">
        <f>ROUND(SUMIF(AA215:AA222,"=54346617",GL215:GL222),2)</f>
        <v>0</v>
      </c>
      <c r="CA224" s="2">
        <f>ROUND(SUMIF(AA215:AA222,"=54346617",GM215:GM222),2)</f>
        <v>177585.31</v>
      </c>
      <c r="CB224" s="2">
        <f>ROUND(SUMIF(AA215:AA222,"=54346617",GN215:GN222),2)</f>
        <v>0</v>
      </c>
      <c r="CC224" s="2">
        <f>ROUND(SUMIF(AA215:AA222,"=54346617",GO215:GO222),2)</f>
        <v>0</v>
      </c>
      <c r="CD224" s="2">
        <f>ROUND(SUMIF(AA215:AA222,"=54346617",GP215:GP222),2)</f>
        <v>177585.31</v>
      </c>
      <c r="CE224" s="2">
        <f>AC224-BX224</f>
        <v>0</v>
      </c>
      <c r="CF224" s="2">
        <f>AC224-BY224</f>
        <v>0</v>
      </c>
      <c r="CG224" s="2">
        <f>BX224-BZ224</f>
        <v>0</v>
      </c>
      <c r="CH224" s="2">
        <f>AC224-BX224-BY224+BZ224</f>
        <v>0</v>
      </c>
      <c r="CI224" s="2">
        <f>BY224-BZ224</f>
        <v>0</v>
      </c>
      <c r="CJ224" s="2">
        <f>ROUND(SUMIF(AA215:AA222,"=54346617",GX215:GX222),2)</f>
        <v>0</v>
      </c>
      <c r="CK224" s="2">
        <f>ROUND(SUMIF(AA215:AA222,"=54346617",GY215:GY222),2)</f>
        <v>0</v>
      </c>
      <c r="CL224" s="2">
        <f>ROUND(SUMIF(AA215:AA222,"=54346617",GZ215:GZ222),2)</f>
        <v>0</v>
      </c>
      <c r="CM224" s="2">
        <f>ROUND(SUMIF(AA215:AA222,"=54346617",HD215:HD222),2)</f>
        <v>0</v>
      </c>
      <c r="CN224" s="2"/>
      <c r="CO224" s="2"/>
      <c r="CP224" s="2"/>
      <c r="CQ224" s="2"/>
      <c r="CR224" s="2"/>
      <c r="CS224" s="2"/>
      <c r="CT224" s="2"/>
      <c r="CU224" s="2"/>
      <c r="CV224" s="2"/>
      <c r="CW224" s="2"/>
      <c r="CX224" s="2"/>
      <c r="CY224" s="2"/>
      <c r="CZ224" s="2"/>
      <c r="DA224" s="2"/>
      <c r="DB224" s="2"/>
      <c r="DC224" s="2"/>
      <c r="DD224" s="2"/>
      <c r="DE224" s="2"/>
      <c r="DF224" s="2"/>
      <c r="DG224" s="3"/>
      <c r="DH224" s="3"/>
      <c r="DI224" s="3"/>
      <c r="DJ224" s="3"/>
      <c r="DK224" s="3"/>
      <c r="DL224" s="3"/>
      <c r="DM224" s="3"/>
      <c r="DN224" s="3"/>
      <c r="DO224" s="3"/>
      <c r="DP224" s="3"/>
      <c r="DQ224" s="3"/>
      <c r="DR224" s="3"/>
      <c r="DS224" s="3"/>
      <c r="DT224" s="3"/>
      <c r="DU224" s="3"/>
      <c r="DV224" s="3"/>
      <c r="DW224" s="3"/>
      <c r="DX224" s="3"/>
      <c r="DY224" s="3"/>
      <c r="DZ224" s="3"/>
      <c r="EA224" s="3"/>
      <c r="EB224" s="3"/>
      <c r="EC224" s="3"/>
      <c r="ED224" s="3"/>
      <c r="EE224" s="3"/>
      <c r="EF224" s="3"/>
      <c r="EG224" s="3"/>
      <c r="EH224" s="3"/>
      <c r="EI224" s="3"/>
      <c r="EJ224" s="3"/>
      <c r="EK224" s="3"/>
      <c r="EL224" s="3"/>
      <c r="EM224" s="3"/>
      <c r="EN224" s="3"/>
      <c r="EO224" s="3"/>
      <c r="EP224" s="3"/>
      <c r="EQ224" s="3"/>
      <c r="ER224" s="3"/>
      <c r="ES224" s="3"/>
      <c r="ET224" s="3"/>
      <c r="EU224" s="3"/>
      <c r="EV224" s="3"/>
      <c r="EW224" s="3"/>
      <c r="EX224" s="3"/>
      <c r="EY224" s="3"/>
      <c r="EZ224" s="3"/>
      <c r="FA224" s="3"/>
      <c r="FB224" s="3"/>
      <c r="FC224" s="3"/>
      <c r="FD224" s="3"/>
      <c r="FE224" s="3"/>
      <c r="FF224" s="3"/>
      <c r="FG224" s="3"/>
      <c r="FH224" s="3"/>
      <c r="FI224" s="3"/>
      <c r="FJ224" s="3"/>
      <c r="FK224" s="3"/>
      <c r="FL224" s="3"/>
      <c r="FM224" s="3"/>
      <c r="FN224" s="3"/>
      <c r="FO224" s="3"/>
      <c r="FP224" s="3"/>
      <c r="FQ224" s="3"/>
      <c r="FR224" s="3"/>
      <c r="FS224" s="3"/>
      <c r="FT224" s="3"/>
      <c r="FU224" s="3"/>
      <c r="FV224" s="3"/>
      <c r="FW224" s="3"/>
      <c r="FX224" s="3"/>
      <c r="FY224" s="3"/>
      <c r="FZ224" s="3"/>
      <c r="GA224" s="3"/>
      <c r="GB224" s="3"/>
      <c r="GC224" s="3"/>
      <c r="GD224" s="3"/>
      <c r="GE224" s="3"/>
      <c r="GF224" s="3"/>
      <c r="GG224" s="3"/>
      <c r="GH224" s="3"/>
      <c r="GI224" s="3"/>
      <c r="GJ224" s="3"/>
      <c r="GK224" s="3"/>
      <c r="GL224" s="3"/>
      <c r="GM224" s="3"/>
      <c r="GN224" s="3"/>
      <c r="GO224" s="3"/>
      <c r="GP224" s="3"/>
      <c r="GQ224" s="3"/>
      <c r="GR224" s="3"/>
      <c r="GS224" s="3"/>
      <c r="GT224" s="3"/>
      <c r="GU224" s="3"/>
      <c r="GV224" s="3"/>
      <c r="GW224" s="3"/>
      <c r="GX224" s="3">
        <v>0</v>
      </c>
    </row>
    <row r="226" spans="1:28" x14ac:dyDescent="0.2">
      <c r="A226" s="4">
        <v>50</v>
      </c>
      <c r="B226" s="4">
        <v>0</v>
      </c>
      <c r="C226" s="4">
        <v>0</v>
      </c>
      <c r="D226" s="4">
        <v>1</v>
      </c>
      <c r="E226" s="4">
        <v>201</v>
      </c>
      <c r="F226" s="4">
        <f>ROUND(Source!O224,O226)</f>
        <v>84163.65</v>
      </c>
      <c r="G226" s="4" t="s">
        <v>104</v>
      </c>
      <c r="H226" s="4" t="s">
        <v>105</v>
      </c>
      <c r="I226" s="4"/>
      <c r="J226" s="4"/>
      <c r="K226" s="4">
        <v>-201</v>
      </c>
      <c r="L226" s="4">
        <v>1</v>
      </c>
      <c r="M226" s="4">
        <v>3</v>
      </c>
      <c r="N226" s="4" t="s">
        <v>3</v>
      </c>
      <c r="O226" s="4">
        <v>2</v>
      </c>
      <c r="P226" s="4"/>
      <c r="Q226" s="4"/>
      <c r="R226" s="4"/>
      <c r="S226" s="4"/>
      <c r="T226" s="4"/>
      <c r="U226" s="4"/>
      <c r="V226" s="4"/>
      <c r="W226" s="4">
        <v>84163.65</v>
      </c>
      <c r="X226" s="4">
        <v>1</v>
      </c>
      <c r="Y226" s="4">
        <v>84163.65</v>
      </c>
      <c r="Z226" s="4"/>
      <c r="AA226" s="4"/>
      <c r="AB226" s="4"/>
    </row>
    <row r="227" spans="1:28" x14ac:dyDescent="0.2">
      <c r="A227" s="4">
        <v>50</v>
      </c>
      <c r="B227" s="4">
        <v>0</v>
      </c>
      <c r="C227" s="4">
        <v>0</v>
      </c>
      <c r="D227" s="4">
        <v>1</v>
      </c>
      <c r="E227" s="4">
        <v>202</v>
      </c>
      <c r="F227" s="4">
        <f>ROUND(Source!P224,O227)</f>
        <v>0</v>
      </c>
      <c r="G227" s="4" t="s">
        <v>106</v>
      </c>
      <c r="H227" s="4" t="s">
        <v>107</v>
      </c>
      <c r="I227" s="4"/>
      <c r="J227" s="4"/>
      <c r="K227" s="4">
        <v>-202</v>
      </c>
      <c r="L227" s="4">
        <v>2</v>
      </c>
      <c r="M227" s="4">
        <v>3</v>
      </c>
      <c r="N227" s="4" t="s">
        <v>3</v>
      </c>
      <c r="O227" s="4">
        <v>2</v>
      </c>
      <c r="P227" s="4"/>
      <c r="Q227" s="4"/>
      <c r="R227" s="4"/>
      <c r="S227" s="4"/>
      <c r="T227" s="4"/>
      <c r="U227" s="4"/>
      <c r="V227" s="4"/>
      <c r="W227" s="4">
        <v>0</v>
      </c>
      <c r="X227" s="4">
        <v>1</v>
      </c>
      <c r="Y227" s="4">
        <v>0</v>
      </c>
      <c r="Z227" s="4"/>
      <c r="AA227" s="4"/>
      <c r="AB227" s="4"/>
    </row>
    <row r="228" spans="1:28" x14ac:dyDescent="0.2">
      <c r="A228" s="4">
        <v>50</v>
      </c>
      <c r="B228" s="4">
        <v>0</v>
      </c>
      <c r="C228" s="4">
        <v>0</v>
      </c>
      <c r="D228" s="4">
        <v>1</v>
      </c>
      <c r="E228" s="4">
        <v>222</v>
      </c>
      <c r="F228" s="4">
        <f>ROUND(Source!AO224,O228)</f>
        <v>0</v>
      </c>
      <c r="G228" s="4" t="s">
        <v>108</v>
      </c>
      <c r="H228" s="4" t="s">
        <v>109</v>
      </c>
      <c r="I228" s="4"/>
      <c r="J228" s="4"/>
      <c r="K228" s="4">
        <v>-222</v>
      </c>
      <c r="L228" s="4">
        <v>3</v>
      </c>
      <c r="M228" s="4">
        <v>3</v>
      </c>
      <c r="N228" s="4" t="s">
        <v>3</v>
      </c>
      <c r="O228" s="4">
        <v>2</v>
      </c>
      <c r="P228" s="4"/>
      <c r="Q228" s="4"/>
      <c r="R228" s="4"/>
      <c r="S228" s="4"/>
      <c r="T228" s="4"/>
      <c r="U228" s="4"/>
      <c r="V228" s="4"/>
      <c r="W228" s="4">
        <v>0</v>
      </c>
      <c r="X228" s="4">
        <v>1</v>
      </c>
      <c r="Y228" s="4">
        <v>0</v>
      </c>
      <c r="Z228" s="4"/>
      <c r="AA228" s="4"/>
      <c r="AB228" s="4"/>
    </row>
    <row r="229" spans="1:28" x14ac:dyDescent="0.2">
      <c r="A229" s="4">
        <v>50</v>
      </c>
      <c r="B229" s="4">
        <v>0</v>
      </c>
      <c r="C229" s="4">
        <v>0</v>
      </c>
      <c r="D229" s="4">
        <v>1</v>
      </c>
      <c r="E229" s="4">
        <v>225</v>
      </c>
      <c r="F229" s="4">
        <f>ROUND(Source!AV224,O229)</f>
        <v>0</v>
      </c>
      <c r="G229" s="4" t="s">
        <v>110</v>
      </c>
      <c r="H229" s="4" t="s">
        <v>111</v>
      </c>
      <c r="I229" s="4"/>
      <c r="J229" s="4"/>
      <c r="K229" s="4">
        <v>-225</v>
      </c>
      <c r="L229" s="4">
        <v>4</v>
      </c>
      <c r="M229" s="4">
        <v>3</v>
      </c>
      <c r="N229" s="4" t="s">
        <v>3</v>
      </c>
      <c r="O229" s="4">
        <v>2</v>
      </c>
      <c r="P229" s="4"/>
      <c r="Q229" s="4"/>
      <c r="R229" s="4"/>
      <c r="S229" s="4"/>
      <c r="T229" s="4"/>
      <c r="U229" s="4"/>
      <c r="V229" s="4"/>
      <c r="W229" s="4">
        <v>0</v>
      </c>
      <c r="X229" s="4">
        <v>1</v>
      </c>
      <c r="Y229" s="4">
        <v>0</v>
      </c>
      <c r="Z229" s="4"/>
      <c r="AA229" s="4"/>
      <c r="AB229" s="4"/>
    </row>
    <row r="230" spans="1:28" x14ac:dyDescent="0.2">
      <c r="A230" s="4">
        <v>50</v>
      </c>
      <c r="B230" s="4">
        <v>0</v>
      </c>
      <c r="C230" s="4">
        <v>0</v>
      </c>
      <c r="D230" s="4">
        <v>1</v>
      </c>
      <c r="E230" s="4">
        <v>226</v>
      </c>
      <c r="F230" s="4">
        <f>ROUND(Source!AW224,O230)</f>
        <v>0</v>
      </c>
      <c r="G230" s="4" t="s">
        <v>112</v>
      </c>
      <c r="H230" s="4" t="s">
        <v>113</v>
      </c>
      <c r="I230" s="4"/>
      <c r="J230" s="4"/>
      <c r="K230" s="4">
        <v>-226</v>
      </c>
      <c r="L230" s="4">
        <v>5</v>
      </c>
      <c r="M230" s="4">
        <v>3</v>
      </c>
      <c r="N230" s="4" t="s">
        <v>3</v>
      </c>
      <c r="O230" s="4">
        <v>2</v>
      </c>
      <c r="P230" s="4"/>
      <c r="Q230" s="4"/>
      <c r="R230" s="4"/>
      <c r="S230" s="4"/>
      <c r="T230" s="4"/>
      <c r="U230" s="4"/>
      <c r="V230" s="4"/>
      <c r="W230" s="4">
        <v>0</v>
      </c>
      <c r="X230" s="4">
        <v>1</v>
      </c>
      <c r="Y230" s="4">
        <v>0</v>
      </c>
      <c r="Z230" s="4"/>
      <c r="AA230" s="4"/>
      <c r="AB230" s="4"/>
    </row>
    <row r="231" spans="1:28" x14ac:dyDescent="0.2">
      <c r="A231" s="4">
        <v>50</v>
      </c>
      <c r="B231" s="4">
        <v>0</v>
      </c>
      <c r="C231" s="4">
        <v>0</v>
      </c>
      <c r="D231" s="4">
        <v>1</v>
      </c>
      <c r="E231" s="4">
        <v>227</v>
      </c>
      <c r="F231" s="4">
        <f>ROUND(Source!AX224,O231)</f>
        <v>0</v>
      </c>
      <c r="G231" s="4" t="s">
        <v>114</v>
      </c>
      <c r="H231" s="4" t="s">
        <v>115</v>
      </c>
      <c r="I231" s="4"/>
      <c r="J231" s="4"/>
      <c r="K231" s="4">
        <v>-227</v>
      </c>
      <c r="L231" s="4">
        <v>6</v>
      </c>
      <c r="M231" s="4">
        <v>3</v>
      </c>
      <c r="N231" s="4" t="s">
        <v>3</v>
      </c>
      <c r="O231" s="4">
        <v>2</v>
      </c>
      <c r="P231" s="4"/>
      <c r="Q231" s="4"/>
      <c r="R231" s="4"/>
      <c r="S231" s="4"/>
      <c r="T231" s="4"/>
      <c r="U231" s="4"/>
      <c r="V231" s="4"/>
      <c r="W231" s="4">
        <v>0</v>
      </c>
      <c r="X231" s="4">
        <v>1</v>
      </c>
      <c r="Y231" s="4">
        <v>0</v>
      </c>
      <c r="Z231" s="4"/>
      <c r="AA231" s="4"/>
      <c r="AB231" s="4"/>
    </row>
    <row r="232" spans="1:28" x14ac:dyDescent="0.2">
      <c r="A232" s="4">
        <v>50</v>
      </c>
      <c r="B232" s="4">
        <v>0</v>
      </c>
      <c r="C232" s="4">
        <v>0</v>
      </c>
      <c r="D232" s="4">
        <v>1</v>
      </c>
      <c r="E232" s="4">
        <v>228</v>
      </c>
      <c r="F232" s="4">
        <f>ROUND(Source!AY224,O232)</f>
        <v>0</v>
      </c>
      <c r="G232" s="4" t="s">
        <v>116</v>
      </c>
      <c r="H232" s="4" t="s">
        <v>117</v>
      </c>
      <c r="I232" s="4"/>
      <c r="J232" s="4"/>
      <c r="K232" s="4">
        <v>-228</v>
      </c>
      <c r="L232" s="4">
        <v>7</v>
      </c>
      <c r="M232" s="4">
        <v>3</v>
      </c>
      <c r="N232" s="4" t="s">
        <v>3</v>
      </c>
      <c r="O232" s="4">
        <v>2</v>
      </c>
      <c r="P232" s="4"/>
      <c r="Q232" s="4"/>
      <c r="R232" s="4"/>
      <c r="S232" s="4"/>
      <c r="T232" s="4"/>
      <c r="U232" s="4"/>
      <c r="V232" s="4"/>
      <c r="W232" s="4">
        <v>0</v>
      </c>
      <c r="X232" s="4">
        <v>1</v>
      </c>
      <c r="Y232" s="4">
        <v>0</v>
      </c>
      <c r="Z232" s="4"/>
      <c r="AA232" s="4"/>
      <c r="AB232" s="4"/>
    </row>
    <row r="233" spans="1:28" x14ac:dyDescent="0.2">
      <c r="A233" s="4">
        <v>50</v>
      </c>
      <c r="B233" s="4">
        <v>0</v>
      </c>
      <c r="C233" s="4">
        <v>0</v>
      </c>
      <c r="D233" s="4">
        <v>1</v>
      </c>
      <c r="E233" s="4">
        <v>216</v>
      </c>
      <c r="F233" s="4">
        <f>ROUND(Source!AP224,O233)</f>
        <v>0</v>
      </c>
      <c r="G233" s="4" t="s">
        <v>118</v>
      </c>
      <c r="H233" s="4" t="s">
        <v>119</v>
      </c>
      <c r="I233" s="4"/>
      <c r="J233" s="4"/>
      <c r="K233" s="4">
        <v>-216</v>
      </c>
      <c r="L233" s="4">
        <v>8</v>
      </c>
      <c r="M233" s="4">
        <v>3</v>
      </c>
      <c r="N233" s="4" t="s">
        <v>3</v>
      </c>
      <c r="O233" s="4">
        <v>2</v>
      </c>
      <c r="P233" s="4"/>
      <c r="Q233" s="4"/>
      <c r="R233" s="4"/>
      <c r="S233" s="4"/>
      <c r="T233" s="4"/>
      <c r="U233" s="4"/>
      <c r="V233" s="4"/>
      <c r="W233" s="4">
        <v>0</v>
      </c>
      <c r="X233" s="4">
        <v>1</v>
      </c>
      <c r="Y233" s="4">
        <v>0</v>
      </c>
      <c r="Z233" s="4"/>
      <c r="AA233" s="4"/>
      <c r="AB233" s="4"/>
    </row>
    <row r="234" spans="1:28" x14ac:dyDescent="0.2">
      <c r="A234" s="4">
        <v>50</v>
      </c>
      <c r="B234" s="4">
        <v>0</v>
      </c>
      <c r="C234" s="4">
        <v>0</v>
      </c>
      <c r="D234" s="4">
        <v>1</v>
      </c>
      <c r="E234" s="4">
        <v>223</v>
      </c>
      <c r="F234" s="4">
        <f>ROUND(Source!AQ224,O234)</f>
        <v>0</v>
      </c>
      <c r="G234" s="4" t="s">
        <v>120</v>
      </c>
      <c r="H234" s="4" t="s">
        <v>121</v>
      </c>
      <c r="I234" s="4"/>
      <c r="J234" s="4"/>
      <c r="K234" s="4">
        <v>-223</v>
      </c>
      <c r="L234" s="4">
        <v>9</v>
      </c>
      <c r="M234" s="4">
        <v>3</v>
      </c>
      <c r="N234" s="4" t="s">
        <v>3</v>
      </c>
      <c r="O234" s="4">
        <v>2</v>
      </c>
      <c r="P234" s="4"/>
      <c r="Q234" s="4"/>
      <c r="R234" s="4"/>
      <c r="S234" s="4"/>
      <c r="T234" s="4"/>
      <c r="U234" s="4"/>
      <c r="V234" s="4"/>
      <c r="W234" s="4">
        <v>0</v>
      </c>
      <c r="X234" s="4">
        <v>1</v>
      </c>
      <c r="Y234" s="4">
        <v>0</v>
      </c>
      <c r="Z234" s="4"/>
      <c r="AA234" s="4"/>
      <c r="AB234" s="4"/>
    </row>
    <row r="235" spans="1:28" x14ac:dyDescent="0.2">
      <c r="A235" s="4">
        <v>50</v>
      </c>
      <c r="B235" s="4">
        <v>0</v>
      </c>
      <c r="C235" s="4">
        <v>0</v>
      </c>
      <c r="D235" s="4">
        <v>1</v>
      </c>
      <c r="E235" s="4">
        <v>229</v>
      </c>
      <c r="F235" s="4">
        <f>ROUND(Source!AZ224,O235)</f>
        <v>0</v>
      </c>
      <c r="G235" s="4" t="s">
        <v>122</v>
      </c>
      <c r="H235" s="4" t="s">
        <v>123</v>
      </c>
      <c r="I235" s="4"/>
      <c r="J235" s="4"/>
      <c r="K235" s="4">
        <v>-229</v>
      </c>
      <c r="L235" s="4">
        <v>10</v>
      </c>
      <c r="M235" s="4">
        <v>3</v>
      </c>
      <c r="N235" s="4" t="s">
        <v>3</v>
      </c>
      <c r="O235" s="4">
        <v>2</v>
      </c>
      <c r="P235" s="4"/>
      <c r="Q235" s="4"/>
      <c r="R235" s="4"/>
      <c r="S235" s="4"/>
      <c r="T235" s="4"/>
      <c r="U235" s="4"/>
      <c r="V235" s="4"/>
      <c r="W235" s="4">
        <v>0</v>
      </c>
      <c r="X235" s="4">
        <v>1</v>
      </c>
      <c r="Y235" s="4">
        <v>0</v>
      </c>
      <c r="Z235" s="4"/>
      <c r="AA235" s="4"/>
      <c r="AB235" s="4"/>
    </row>
    <row r="236" spans="1:28" x14ac:dyDescent="0.2">
      <c r="A236" s="4">
        <v>50</v>
      </c>
      <c r="B236" s="4">
        <v>0</v>
      </c>
      <c r="C236" s="4">
        <v>0</v>
      </c>
      <c r="D236" s="4">
        <v>1</v>
      </c>
      <c r="E236" s="4">
        <v>203</v>
      </c>
      <c r="F236" s="4">
        <f>ROUND(Source!Q224,O236)</f>
        <v>0</v>
      </c>
      <c r="G236" s="4" t="s">
        <v>124</v>
      </c>
      <c r="H236" s="4" t="s">
        <v>125</v>
      </c>
      <c r="I236" s="4"/>
      <c r="J236" s="4"/>
      <c r="K236" s="4">
        <v>-203</v>
      </c>
      <c r="L236" s="4">
        <v>11</v>
      </c>
      <c r="M236" s="4">
        <v>3</v>
      </c>
      <c r="N236" s="4" t="s">
        <v>3</v>
      </c>
      <c r="O236" s="4">
        <v>2</v>
      </c>
      <c r="P236" s="4"/>
      <c r="Q236" s="4"/>
      <c r="R236" s="4"/>
      <c r="S236" s="4"/>
      <c r="T236" s="4"/>
      <c r="U236" s="4"/>
      <c r="V236" s="4"/>
      <c r="W236" s="4">
        <v>0</v>
      </c>
      <c r="X236" s="4">
        <v>1</v>
      </c>
      <c r="Y236" s="4">
        <v>0</v>
      </c>
      <c r="Z236" s="4"/>
      <c r="AA236" s="4"/>
      <c r="AB236" s="4"/>
    </row>
    <row r="237" spans="1:28" x14ac:dyDescent="0.2">
      <c r="A237" s="4">
        <v>50</v>
      </c>
      <c r="B237" s="4">
        <v>0</v>
      </c>
      <c r="C237" s="4">
        <v>0</v>
      </c>
      <c r="D237" s="4">
        <v>1</v>
      </c>
      <c r="E237" s="4">
        <v>231</v>
      </c>
      <c r="F237" s="4">
        <f>ROUND(Source!BB224,O237)</f>
        <v>0</v>
      </c>
      <c r="G237" s="4" t="s">
        <v>126</v>
      </c>
      <c r="H237" s="4" t="s">
        <v>127</v>
      </c>
      <c r="I237" s="4"/>
      <c r="J237" s="4"/>
      <c r="K237" s="4">
        <v>-231</v>
      </c>
      <c r="L237" s="4">
        <v>12</v>
      </c>
      <c r="M237" s="4">
        <v>3</v>
      </c>
      <c r="N237" s="4" t="s">
        <v>3</v>
      </c>
      <c r="O237" s="4">
        <v>2</v>
      </c>
      <c r="P237" s="4"/>
      <c r="Q237" s="4"/>
      <c r="R237" s="4"/>
      <c r="S237" s="4"/>
      <c r="T237" s="4"/>
      <c r="U237" s="4"/>
      <c r="V237" s="4"/>
      <c r="W237" s="4">
        <v>0</v>
      </c>
      <c r="X237" s="4">
        <v>1</v>
      </c>
      <c r="Y237" s="4">
        <v>0</v>
      </c>
      <c r="Z237" s="4"/>
      <c r="AA237" s="4"/>
      <c r="AB237" s="4"/>
    </row>
    <row r="238" spans="1:28" x14ac:dyDescent="0.2">
      <c r="A238" s="4">
        <v>50</v>
      </c>
      <c r="B238" s="4">
        <v>0</v>
      </c>
      <c r="C238" s="4">
        <v>0</v>
      </c>
      <c r="D238" s="4">
        <v>1</v>
      </c>
      <c r="E238" s="4">
        <v>204</v>
      </c>
      <c r="F238" s="4">
        <f>ROUND(Source!R224,O238)</f>
        <v>0</v>
      </c>
      <c r="G238" s="4" t="s">
        <v>128</v>
      </c>
      <c r="H238" s="4" t="s">
        <v>129</v>
      </c>
      <c r="I238" s="4"/>
      <c r="J238" s="4"/>
      <c r="K238" s="4">
        <v>-204</v>
      </c>
      <c r="L238" s="4">
        <v>13</v>
      </c>
      <c r="M238" s="4">
        <v>3</v>
      </c>
      <c r="N238" s="4" t="s">
        <v>3</v>
      </c>
      <c r="O238" s="4">
        <v>2</v>
      </c>
      <c r="P238" s="4"/>
      <c r="Q238" s="4"/>
      <c r="R238" s="4"/>
      <c r="S238" s="4"/>
      <c r="T238" s="4"/>
      <c r="U238" s="4"/>
      <c r="V238" s="4"/>
      <c r="W238" s="4">
        <v>0</v>
      </c>
      <c r="X238" s="4">
        <v>1</v>
      </c>
      <c r="Y238" s="4">
        <v>0</v>
      </c>
      <c r="Z238" s="4"/>
      <c r="AA238" s="4"/>
      <c r="AB238" s="4"/>
    </row>
    <row r="239" spans="1:28" x14ac:dyDescent="0.2">
      <c r="A239" s="4">
        <v>50</v>
      </c>
      <c r="B239" s="4">
        <v>0</v>
      </c>
      <c r="C239" s="4">
        <v>0</v>
      </c>
      <c r="D239" s="4">
        <v>1</v>
      </c>
      <c r="E239" s="4">
        <v>205</v>
      </c>
      <c r="F239" s="4">
        <f>ROUND(Source!S224,O239)</f>
        <v>84163.65</v>
      </c>
      <c r="G239" s="4" t="s">
        <v>130</v>
      </c>
      <c r="H239" s="4" t="s">
        <v>131</v>
      </c>
      <c r="I239" s="4"/>
      <c r="J239" s="4"/>
      <c r="K239" s="4">
        <v>-205</v>
      </c>
      <c r="L239" s="4">
        <v>14</v>
      </c>
      <c r="M239" s="4">
        <v>3</v>
      </c>
      <c r="N239" s="4" t="s">
        <v>3</v>
      </c>
      <c r="O239" s="4">
        <v>2</v>
      </c>
      <c r="P239" s="4"/>
      <c r="Q239" s="4"/>
      <c r="R239" s="4"/>
      <c r="S239" s="4"/>
      <c r="T239" s="4"/>
      <c r="U239" s="4"/>
      <c r="V239" s="4"/>
      <c r="W239" s="4">
        <v>84163.65</v>
      </c>
      <c r="X239" s="4">
        <v>1</v>
      </c>
      <c r="Y239" s="4">
        <v>84163.65</v>
      </c>
      <c r="Z239" s="4"/>
      <c r="AA239" s="4"/>
      <c r="AB239" s="4"/>
    </row>
    <row r="240" spans="1:28" x14ac:dyDescent="0.2">
      <c r="A240" s="4">
        <v>50</v>
      </c>
      <c r="B240" s="4">
        <v>0</v>
      </c>
      <c r="C240" s="4">
        <v>0</v>
      </c>
      <c r="D240" s="4">
        <v>1</v>
      </c>
      <c r="E240" s="4">
        <v>232</v>
      </c>
      <c r="F240" s="4">
        <f>ROUND(Source!BC224,O240)</f>
        <v>0</v>
      </c>
      <c r="G240" s="4" t="s">
        <v>132</v>
      </c>
      <c r="H240" s="4" t="s">
        <v>133</v>
      </c>
      <c r="I240" s="4"/>
      <c r="J240" s="4"/>
      <c r="K240" s="4">
        <v>-232</v>
      </c>
      <c r="L240" s="4">
        <v>15</v>
      </c>
      <c r="M240" s="4">
        <v>3</v>
      </c>
      <c r="N240" s="4" t="s">
        <v>3</v>
      </c>
      <c r="O240" s="4">
        <v>2</v>
      </c>
      <c r="P240" s="4"/>
      <c r="Q240" s="4"/>
      <c r="R240" s="4"/>
      <c r="S240" s="4"/>
      <c r="T240" s="4"/>
      <c r="U240" s="4"/>
      <c r="V240" s="4"/>
      <c r="W240" s="4">
        <v>0</v>
      </c>
      <c r="X240" s="4">
        <v>1</v>
      </c>
      <c r="Y240" s="4">
        <v>0</v>
      </c>
      <c r="Z240" s="4"/>
      <c r="AA240" s="4"/>
      <c r="AB240" s="4"/>
    </row>
    <row r="241" spans="1:206" x14ac:dyDescent="0.2">
      <c r="A241" s="4">
        <v>50</v>
      </c>
      <c r="B241" s="4">
        <v>0</v>
      </c>
      <c r="C241" s="4">
        <v>0</v>
      </c>
      <c r="D241" s="4">
        <v>1</v>
      </c>
      <c r="E241" s="4">
        <v>214</v>
      </c>
      <c r="F241" s="4">
        <f>ROUND(Source!AS224,O241)</f>
        <v>0</v>
      </c>
      <c r="G241" s="4" t="s">
        <v>134</v>
      </c>
      <c r="H241" s="4" t="s">
        <v>135</v>
      </c>
      <c r="I241" s="4"/>
      <c r="J241" s="4"/>
      <c r="K241" s="4">
        <v>-214</v>
      </c>
      <c r="L241" s="4">
        <v>16</v>
      </c>
      <c r="M241" s="4">
        <v>3</v>
      </c>
      <c r="N241" s="4" t="s">
        <v>3</v>
      </c>
      <c r="O241" s="4">
        <v>2</v>
      </c>
      <c r="P241" s="4"/>
      <c r="Q241" s="4"/>
      <c r="R241" s="4"/>
      <c r="S241" s="4"/>
      <c r="T241" s="4"/>
      <c r="U241" s="4"/>
      <c r="V241" s="4"/>
      <c r="W241" s="4">
        <v>0</v>
      </c>
      <c r="X241" s="4">
        <v>1</v>
      </c>
      <c r="Y241" s="4">
        <v>0</v>
      </c>
      <c r="Z241" s="4"/>
      <c r="AA241" s="4"/>
      <c r="AB241" s="4"/>
    </row>
    <row r="242" spans="1:206" x14ac:dyDescent="0.2">
      <c r="A242" s="4">
        <v>50</v>
      </c>
      <c r="B242" s="4">
        <v>0</v>
      </c>
      <c r="C242" s="4">
        <v>0</v>
      </c>
      <c r="D242" s="4">
        <v>1</v>
      </c>
      <c r="E242" s="4">
        <v>215</v>
      </c>
      <c r="F242" s="4">
        <f>ROUND(Source!AT224,O242)</f>
        <v>0</v>
      </c>
      <c r="G242" s="4" t="s">
        <v>136</v>
      </c>
      <c r="H242" s="4" t="s">
        <v>137</v>
      </c>
      <c r="I242" s="4"/>
      <c r="J242" s="4"/>
      <c r="K242" s="4">
        <v>-215</v>
      </c>
      <c r="L242" s="4">
        <v>17</v>
      </c>
      <c r="M242" s="4">
        <v>3</v>
      </c>
      <c r="N242" s="4" t="s">
        <v>3</v>
      </c>
      <c r="O242" s="4">
        <v>2</v>
      </c>
      <c r="P242" s="4"/>
      <c r="Q242" s="4"/>
      <c r="R242" s="4"/>
      <c r="S242" s="4"/>
      <c r="T242" s="4"/>
      <c r="U242" s="4"/>
      <c r="V242" s="4"/>
      <c r="W242" s="4">
        <v>0</v>
      </c>
      <c r="X242" s="4">
        <v>1</v>
      </c>
      <c r="Y242" s="4">
        <v>0</v>
      </c>
      <c r="Z242" s="4"/>
      <c r="AA242" s="4"/>
      <c r="AB242" s="4"/>
    </row>
    <row r="243" spans="1:206" x14ac:dyDescent="0.2">
      <c r="A243" s="4">
        <v>50</v>
      </c>
      <c r="B243" s="4">
        <v>0</v>
      </c>
      <c r="C243" s="4">
        <v>0</v>
      </c>
      <c r="D243" s="4">
        <v>1</v>
      </c>
      <c r="E243" s="4">
        <v>217</v>
      </c>
      <c r="F243" s="4">
        <f>ROUND(Source!AU224,O243)</f>
        <v>177585.31</v>
      </c>
      <c r="G243" s="4" t="s">
        <v>138</v>
      </c>
      <c r="H243" s="4" t="s">
        <v>139</v>
      </c>
      <c r="I243" s="4"/>
      <c r="J243" s="4"/>
      <c r="K243" s="4">
        <v>-217</v>
      </c>
      <c r="L243" s="4">
        <v>18</v>
      </c>
      <c r="M243" s="4">
        <v>3</v>
      </c>
      <c r="N243" s="4" t="s">
        <v>3</v>
      </c>
      <c r="O243" s="4">
        <v>2</v>
      </c>
      <c r="P243" s="4"/>
      <c r="Q243" s="4"/>
      <c r="R243" s="4"/>
      <c r="S243" s="4"/>
      <c r="T243" s="4"/>
      <c r="U243" s="4"/>
      <c r="V243" s="4"/>
      <c r="W243" s="4">
        <v>177585.31</v>
      </c>
      <c r="X243" s="4">
        <v>1</v>
      </c>
      <c r="Y243" s="4">
        <v>177585.31</v>
      </c>
      <c r="Z243" s="4"/>
      <c r="AA243" s="4"/>
      <c r="AB243" s="4"/>
    </row>
    <row r="244" spans="1:206" x14ac:dyDescent="0.2">
      <c r="A244" s="4">
        <v>50</v>
      </c>
      <c r="B244" s="4">
        <v>0</v>
      </c>
      <c r="C244" s="4">
        <v>0</v>
      </c>
      <c r="D244" s="4">
        <v>1</v>
      </c>
      <c r="E244" s="4">
        <v>230</v>
      </c>
      <c r="F244" s="4">
        <f>ROUND(Source!BA224,O244)</f>
        <v>0</v>
      </c>
      <c r="G244" s="4" t="s">
        <v>140</v>
      </c>
      <c r="H244" s="4" t="s">
        <v>141</v>
      </c>
      <c r="I244" s="4"/>
      <c r="J244" s="4"/>
      <c r="K244" s="4">
        <v>-230</v>
      </c>
      <c r="L244" s="4">
        <v>19</v>
      </c>
      <c r="M244" s="4">
        <v>3</v>
      </c>
      <c r="N244" s="4" t="s">
        <v>3</v>
      </c>
      <c r="O244" s="4">
        <v>2</v>
      </c>
      <c r="P244" s="4"/>
      <c r="Q244" s="4"/>
      <c r="R244" s="4"/>
      <c r="S244" s="4"/>
      <c r="T244" s="4"/>
      <c r="U244" s="4"/>
      <c r="V244" s="4"/>
      <c r="W244" s="4">
        <v>0</v>
      </c>
      <c r="X244" s="4">
        <v>1</v>
      </c>
      <c r="Y244" s="4">
        <v>0</v>
      </c>
      <c r="Z244" s="4"/>
      <c r="AA244" s="4"/>
      <c r="AB244" s="4"/>
    </row>
    <row r="245" spans="1:206" x14ac:dyDescent="0.2">
      <c r="A245" s="4">
        <v>50</v>
      </c>
      <c r="B245" s="4">
        <v>0</v>
      </c>
      <c r="C245" s="4">
        <v>0</v>
      </c>
      <c r="D245" s="4">
        <v>1</v>
      </c>
      <c r="E245" s="4">
        <v>206</v>
      </c>
      <c r="F245" s="4">
        <f>ROUND(Source!T224,O245)</f>
        <v>0</v>
      </c>
      <c r="G245" s="4" t="s">
        <v>142</v>
      </c>
      <c r="H245" s="4" t="s">
        <v>143</v>
      </c>
      <c r="I245" s="4"/>
      <c r="J245" s="4"/>
      <c r="K245" s="4">
        <v>-206</v>
      </c>
      <c r="L245" s="4">
        <v>20</v>
      </c>
      <c r="M245" s="4">
        <v>3</v>
      </c>
      <c r="N245" s="4" t="s">
        <v>3</v>
      </c>
      <c r="O245" s="4">
        <v>2</v>
      </c>
      <c r="P245" s="4"/>
      <c r="Q245" s="4"/>
      <c r="R245" s="4"/>
      <c r="S245" s="4"/>
      <c r="T245" s="4"/>
      <c r="U245" s="4"/>
      <c r="V245" s="4"/>
      <c r="W245" s="4">
        <v>0</v>
      </c>
      <c r="X245" s="4">
        <v>1</v>
      </c>
      <c r="Y245" s="4">
        <v>0</v>
      </c>
      <c r="Z245" s="4"/>
      <c r="AA245" s="4"/>
      <c r="AB245" s="4"/>
    </row>
    <row r="246" spans="1:206" x14ac:dyDescent="0.2">
      <c r="A246" s="4">
        <v>50</v>
      </c>
      <c r="B246" s="4">
        <v>0</v>
      </c>
      <c r="C246" s="4">
        <v>0</v>
      </c>
      <c r="D246" s="4">
        <v>1</v>
      </c>
      <c r="E246" s="4">
        <v>207</v>
      </c>
      <c r="F246" s="4">
        <f>Source!U224</f>
        <v>183.4</v>
      </c>
      <c r="G246" s="4" t="s">
        <v>144</v>
      </c>
      <c r="H246" s="4" t="s">
        <v>145</v>
      </c>
      <c r="I246" s="4"/>
      <c r="J246" s="4"/>
      <c r="K246" s="4">
        <v>-207</v>
      </c>
      <c r="L246" s="4">
        <v>21</v>
      </c>
      <c r="M246" s="4">
        <v>3</v>
      </c>
      <c r="N246" s="4" t="s">
        <v>3</v>
      </c>
      <c r="O246" s="4">
        <v>-1</v>
      </c>
      <c r="P246" s="4"/>
      <c r="Q246" s="4"/>
      <c r="R246" s="4"/>
      <c r="S246" s="4"/>
      <c r="T246" s="4"/>
      <c r="U246" s="4"/>
      <c r="V246" s="4"/>
      <c r="W246" s="4">
        <v>183.39999999999998</v>
      </c>
      <c r="X246" s="4">
        <v>1</v>
      </c>
      <c r="Y246" s="4">
        <v>183.39999999999998</v>
      </c>
      <c r="Z246" s="4"/>
      <c r="AA246" s="4"/>
      <c r="AB246" s="4"/>
    </row>
    <row r="247" spans="1:206" x14ac:dyDescent="0.2">
      <c r="A247" s="4">
        <v>50</v>
      </c>
      <c r="B247" s="4">
        <v>0</v>
      </c>
      <c r="C247" s="4">
        <v>0</v>
      </c>
      <c r="D247" s="4">
        <v>1</v>
      </c>
      <c r="E247" s="4">
        <v>208</v>
      </c>
      <c r="F247" s="4">
        <f>Source!V224</f>
        <v>0</v>
      </c>
      <c r="G247" s="4" t="s">
        <v>146</v>
      </c>
      <c r="H247" s="4" t="s">
        <v>147</v>
      </c>
      <c r="I247" s="4"/>
      <c r="J247" s="4"/>
      <c r="K247" s="4">
        <v>-208</v>
      </c>
      <c r="L247" s="4">
        <v>22</v>
      </c>
      <c r="M247" s="4">
        <v>3</v>
      </c>
      <c r="N247" s="4" t="s">
        <v>3</v>
      </c>
      <c r="O247" s="4">
        <v>-1</v>
      </c>
      <c r="P247" s="4"/>
      <c r="Q247" s="4"/>
      <c r="R247" s="4"/>
      <c r="S247" s="4"/>
      <c r="T247" s="4"/>
      <c r="U247" s="4"/>
      <c r="V247" s="4"/>
      <c r="W247" s="4">
        <v>0</v>
      </c>
      <c r="X247" s="4">
        <v>1</v>
      </c>
      <c r="Y247" s="4">
        <v>0</v>
      </c>
      <c r="Z247" s="4"/>
      <c r="AA247" s="4"/>
      <c r="AB247" s="4"/>
    </row>
    <row r="248" spans="1:206" x14ac:dyDescent="0.2">
      <c r="A248" s="4">
        <v>50</v>
      </c>
      <c r="B248" s="4">
        <v>0</v>
      </c>
      <c r="C248" s="4">
        <v>0</v>
      </c>
      <c r="D248" s="4">
        <v>1</v>
      </c>
      <c r="E248" s="4">
        <v>209</v>
      </c>
      <c r="F248" s="4">
        <f>ROUND(Source!W224,O248)</f>
        <v>0</v>
      </c>
      <c r="G248" s="4" t="s">
        <v>148</v>
      </c>
      <c r="H248" s="4" t="s">
        <v>149</v>
      </c>
      <c r="I248" s="4"/>
      <c r="J248" s="4"/>
      <c r="K248" s="4">
        <v>-209</v>
      </c>
      <c r="L248" s="4">
        <v>23</v>
      </c>
      <c r="M248" s="4">
        <v>3</v>
      </c>
      <c r="N248" s="4" t="s">
        <v>3</v>
      </c>
      <c r="O248" s="4">
        <v>2</v>
      </c>
      <c r="P248" s="4"/>
      <c r="Q248" s="4"/>
      <c r="R248" s="4"/>
      <c r="S248" s="4"/>
      <c r="T248" s="4"/>
      <c r="U248" s="4"/>
      <c r="V248" s="4"/>
      <c r="W248" s="4">
        <v>0</v>
      </c>
      <c r="X248" s="4">
        <v>1</v>
      </c>
      <c r="Y248" s="4">
        <v>0</v>
      </c>
      <c r="Z248" s="4"/>
      <c r="AA248" s="4"/>
      <c r="AB248" s="4"/>
    </row>
    <row r="249" spans="1:206" x14ac:dyDescent="0.2">
      <c r="A249" s="4">
        <v>50</v>
      </c>
      <c r="B249" s="4">
        <v>0</v>
      </c>
      <c r="C249" s="4">
        <v>0</v>
      </c>
      <c r="D249" s="4">
        <v>1</v>
      </c>
      <c r="E249" s="4">
        <v>233</v>
      </c>
      <c r="F249" s="4">
        <f>ROUND(Source!BD224,O249)</f>
        <v>0</v>
      </c>
      <c r="G249" s="4" t="s">
        <v>150</v>
      </c>
      <c r="H249" s="4" t="s">
        <v>151</v>
      </c>
      <c r="I249" s="4"/>
      <c r="J249" s="4"/>
      <c r="K249" s="4">
        <v>-233</v>
      </c>
      <c r="L249" s="4">
        <v>24</v>
      </c>
      <c r="M249" s="4">
        <v>3</v>
      </c>
      <c r="N249" s="4" t="s">
        <v>3</v>
      </c>
      <c r="O249" s="4">
        <v>2</v>
      </c>
      <c r="P249" s="4"/>
      <c r="Q249" s="4"/>
      <c r="R249" s="4"/>
      <c r="S249" s="4"/>
      <c r="T249" s="4"/>
      <c r="U249" s="4"/>
      <c r="V249" s="4"/>
      <c r="W249" s="4">
        <v>0</v>
      </c>
      <c r="X249" s="4">
        <v>1</v>
      </c>
      <c r="Y249" s="4">
        <v>0</v>
      </c>
      <c r="Z249" s="4"/>
      <c r="AA249" s="4"/>
      <c r="AB249" s="4"/>
    </row>
    <row r="250" spans="1:206" x14ac:dyDescent="0.2">
      <c r="A250" s="4">
        <v>50</v>
      </c>
      <c r="B250" s="4">
        <v>0</v>
      </c>
      <c r="C250" s="4">
        <v>0</v>
      </c>
      <c r="D250" s="4">
        <v>1</v>
      </c>
      <c r="E250" s="4">
        <v>210</v>
      </c>
      <c r="F250" s="4">
        <f>ROUND(Source!X224,O250)</f>
        <v>58914.559999999998</v>
      </c>
      <c r="G250" s="4" t="s">
        <v>152</v>
      </c>
      <c r="H250" s="4" t="s">
        <v>153</v>
      </c>
      <c r="I250" s="4"/>
      <c r="J250" s="4"/>
      <c r="K250" s="4">
        <v>-210</v>
      </c>
      <c r="L250" s="4">
        <v>25</v>
      </c>
      <c r="M250" s="4">
        <v>3</v>
      </c>
      <c r="N250" s="4" t="s">
        <v>3</v>
      </c>
      <c r="O250" s="4">
        <v>2</v>
      </c>
      <c r="P250" s="4"/>
      <c r="Q250" s="4"/>
      <c r="R250" s="4"/>
      <c r="S250" s="4"/>
      <c r="T250" s="4"/>
      <c r="U250" s="4"/>
      <c r="V250" s="4"/>
      <c r="W250" s="4">
        <v>58914.559999999998</v>
      </c>
      <c r="X250" s="4">
        <v>1</v>
      </c>
      <c r="Y250" s="4">
        <v>58914.559999999998</v>
      </c>
      <c r="Z250" s="4"/>
      <c r="AA250" s="4"/>
      <c r="AB250" s="4"/>
    </row>
    <row r="251" spans="1:206" x14ac:dyDescent="0.2">
      <c r="A251" s="4">
        <v>50</v>
      </c>
      <c r="B251" s="4">
        <v>0</v>
      </c>
      <c r="C251" s="4">
        <v>0</v>
      </c>
      <c r="D251" s="4">
        <v>1</v>
      </c>
      <c r="E251" s="4">
        <v>211</v>
      </c>
      <c r="F251" s="4">
        <f>ROUND(Source!Y224,O251)</f>
        <v>34507.1</v>
      </c>
      <c r="G251" s="4" t="s">
        <v>154</v>
      </c>
      <c r="H251" s="4" t="s">
        <v>155</v>
      </c>
      <c r="I251" s="4"/>
      <c r="J251" s="4"/>
      <c r="K251" s="4">
        <v>-211</v>
      </c>
      <c r="L251" s="4">
        <v>26</v>
      </c>
      <c r="M251" s="4">
        <v>3</v>
      </c>
      <c r="N251" s="4" t="s">
        <v>3</v>
      </c>
      <c r="O251" s="4">
        <v>2</v>
      </c>
      <c r="P251" s="4"/>
      <c r="Q251" s="4"/>
      <c r="R251" s="4"/>
      <c r="S251" s="4"/>
      <c r="T251" s="4"/>
      <c r="U251" s="4"/>
      <c r="V251" s="4"/>
      <c r="W251" s="4">
        <v>34507.1</v>
      </c>
      <c r="X251" s="4">
        <v>1</v>
      </c>
      <c r="Y251" s="4">
        <v>34507.1</v>
      </c>
      <c r="Z251" s="4"/>
      <c r="AA251" s="4"/>
      <c r="AB251" s="4"/>
    </row>
    <row r="252" spans="1:206" x14ac:dyDescent="0.2">
      <c r="A252" s="4">
        <v>50</v>
      </c>
      <c r="B252" s="4">
        <v>0</v>
      </c>
      <c r="C252" s="4">
        <v>0</v>
      </c>
      <c r="D252" s="4">
        <v>1</v>
      </c>
      <c r="E252" s="4">
        <v>224</v>
      </c>
      <c r="F252" s="4">
        <f>ROUND(Source!AR224,O252)</f>
        <v>177585.31</v>
      </c>
      <c r="G252" s="4" t="s">
        <v>156</v>
      </c>
      <c r="H252" s="4" t="s">
        <v>157</v>
      </c>
      <c r="I252" s="4"/>
      <c r="J252" s="4"/>
      <c r="K252" s="4">
        <v>-224</v>
      </c>
      <c r="L252" s="4">
        <v>27</v>
      </c>
      <c r="M252" s="4">
        <v>3</v>
      </c>
      <c r="N252" s="4" t="s">
        <v>3</v>
      </c>
      <c r="O252" s="4">
        <v>2</v>
      </c>
      <c r="P252" s="4"/>
      <c r="Q252" s="4"/>
      <c r="R252" s="4"/>
      <c r="S252" s="4"/>
      <c r="T252" s="4"/>
      <c r="U252" s="4"/>
      <c r="V252" s="4"/>
      <c r="W252" s="4">
        <v>177585.31</v>
      </c>
      <c r="X252" s="4">
        <v>1</v>
      </c>
      <c r="Y252" s="4">
        <v>177585.31</v>
      </c>
      <c r="Z252" s="4"/>
      <c r="AA252" s="4"/>
      <c r="AB252" s="4"/>
    </row>
    <row r="254" spans="1:206" x14ac:dyDescent="0.2">
      <c r="A254" s="2">
        <v>51</v>
      </c>
      <c r="B254" s="2">
        <f>B20</f>
        <v>0</v>
      </c>
      <c r="C254" s="2">
        <f>A20</f>
        <v>3</v>
      </c>
      <c r="D254" s="2">
        <f>ROW(A20)</f>
        <v>20</v>
      </c>
      <c r="E254" s="2"/>
      <c r="F254" s="2" t="str">
        <f>IF(F20&lt;&gt;"",F20,"")</f>
        <v>Новая локальная смета</v>
      </c>
      <c r="G254" s="2" t="str">
        <f>IF(G20&lt;&gt;"",G20,"")</f>
        <v>Реконструкция ВЛ-10кВ от опоры б/н до МТП-776 по адресу: г.Москва, поселение Роговское, д.Каменка  (инв. № 43315258).</v>
      </c>
      <c r="H254" s="2">
        <v>0</v>
      </c>
      <c r="I254" s="2"/>
      <c r="J254" s="2"/>
      <c r="K254" s="2"/>
      <c r="L254" s="2"/>
      <c r="M254" s="2"/>
      <c r="N254" s="2"/>
      <c r="O254" s="2">
        <f t="shared" ref="O254:T254" si="215">ROUND(O43+O95+O144+O181+O224+AB254,2)</f>
        <v>446232.48</v>
      </c>
      <c r="P254" s="2">
        <f t="shared" si="215"/>
        <v>204233.45</v>
      </c>
      <c r="Q254" s="2">
        <f t="shared" si="215"/>
        <v>84554.880000000005</v>
      </c>
      <c r="R254" s="2">
        <f t="shared" si="215"/>
        <v>38747.54</v>
      </c>
      <c r="S254" s="2">
        <f t="shared" si="215"/>
        <v>157444.15</v>
      </c>
      <c r="T254" s="2">
        <f t="shared" si="215"/>
        <v>0</v>
      </c>
      <c r="U254" s="2">
        <f>U43+U95+U144+U181+U224+AH254</f>
        <v>394.37116319</v>
      </c>
      <c r="V254" s="2">
        <f>V43+V95+V144+V181+V224+AI254</f>
        <v>0</v>
      </c>
      <c r="W254" s="2">
        <f>ROUND(W43+W95+W144+W181+W224+AJ254,2)</f>
        <v>0</v>
      </c>
      <c r="X254" s="2">
        <f>ROUND(X43+X95+X144+X181+X224+AK254,2)</f>
        <v>122746.08</v>
      </c>
      <c r="Y254" s="2">
        <f>ROUND(Y43+Y95+Y144+Y181+Y224+AL254,2)</f>
        <v>64960.23</v>
      </c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>
        <f t="shared" ref="AO254:BD254" si="216">ROUND(AO43+AO95+AO144+AO181+AO224+BX254,2)</f>
        <v>0</v>
      </c>
      <c r="AP254" s="2">
        <f t="shared" si="216"/>
        <v>0</v>
      </c>
      <c r="AQ254" s="2">
        <f t="shared" si="216"/>
        <v>0</v>
      </c>
      <c r="AR254" s="2">
        <f t="shared" si="216"/>
        <v>695934.88</v>
      </c>
      <c r="AS254" s="2">
        <f t="shared" si="216"/>
        <v>192093.05</v>
      </c>
      <c r="AT254" s="2">
        <f t="shared" si="216"/>
        <v>326256.52</v>
      </c>
      <c r="AU254" s="2">
        <f t="shared" si="216"/>
        <v>177585.31</v>
      </c>
      <c r="AV254" s="2">
        <f t="shared" si="216"/>
        <v>204233.45</v>
      </c>
      <c r="AW254" s="2">
        <f t="shared" si="216"/>
        <v>204233.45</v>
      </c>
      <c r="AX254" s="2">
        <f t="shared" si="216"/>
        <v>0</v>
      </c>
      <c r="AY254" s="2">
        <f t="shared" si="216"/>
        <v>204233.45</v>
      </c>
      <c r="AZ254" s="2">
        <f t="shared" si="216"/>
        <v>0</v>
      </c>
      <c r="BA254" s="2">
        <f t="shared" si="216"/>
        <v>0</v>
      </c>
      <c r="BB254" s="2">
        <f t="shared" si="216"/>
        <v>0</v>
      </c>
      <c r="BC254" s="2">
        <f t="shared" si="216"/>
        <v>0</v>
      </c>
      <c r="BD254" s="2">
        <f t="shared" si="216"/>
        <v>0</v>
      </c>
      <c r="BE254" s="2"/>
      <c r="BF254" s="2"/>
      <c r="BG254" s="2"/>
      <c r="BH254" s="2"/>
      <c r="BI254" s="2"/>
      <c r="BJ254" s="2"/>
      <c r="BK254" s="2"/>
      <c r="BL254" s="2"/>
      <c r="BM254" s="2"/>
      <c r="BN254" s="2"/>
      <c r="BO254" s="2"/>
      <c r="BP254" s="2"/>
      <c r="BQ254" s="2"/>
      <c r="BR254" s="2"/>
      <c r="BS254" s="2"/>
      <c r="BT254" s="2"/>
      <c r="BU254" s="2"/>
      <c r="BV254" s="2"/>
      <c r="BW254" s="2"/>
      <c r="BX254" s="2"/>
      <c r="BY254" s="2"/>
      <c r="BZ254" s="2"/>
      <c r="CA254" s="2"/>
      <c r="CB254" s="2"/>
      <c r="CC254" s="2"/>
      <c r="CD254" s="2"/>
      <c r="CE254" s="2"/>
      <c r="CF254" s="2"/>
      <c r="CG254" s="2"/>
      <c r="CH254" s="2"/>
      <c r="CI254" s="2"/>
      <c r="CJ254" s="2"/>
      <c r="CK254" s="2"/>
      <c r="CL254" s="2"/>
      <c r="CM254" s="2"/>
      <c r="CN254" s="2"/>
      <c r="CO254" s="2"/>
      <c r="CP254" s="2"/>
      <c r="CQ254" s="2"/>
      <c r="CR254" s="2"/>
      <c r="CS254" s="2"/>
      <c r="CT254" s="2"/>
      <c r="CU254" s="2"/>
      <c r="CV254" s="2"/>
      <c r="CW254" s="2"/>
      <c r="CX254" s="2"/>
      <c r="CY254" s="2"/>
      <c r="CZ254" s="2"/>
      <c r="DA254" s="2"/>
      <c r="DB254" s="2"/>
      <c r="DC254" s="2"/>
      <c r="DD254" s="2"/>
      <c r="DE254" s="2"/>
      <c r="DF254" s="2"/>
      <c r="DG254" s="3"/>
      <c r="DH254" s="3"/>
      <c r="DI254" s="3"/>
      <c r="DJ254" s="3"/>
      <c r="DK254" s="3"/>
      <c r="DL254" s="3"/>
      <c r="DM254" s="3"/>
      <c r="DN254" s="3"/>
      <c r="DO254" s="3"/>
      <c r="DP254" s="3"/>
      <c r="DQ254" s="3"/>
      <c r="DR254" s="3"/>
      <c r="DS254" s="3"/>
      <c r="DT254" s="3"/>
      <c r="DU254" s="3"/>
      <c r="DV254" s="3"/>
      <c r="DW254" s="3"/>
      <c r="DX254" s="3"/>
      <c r="DY254" s="3"/>
      <c r="DZ254" s="3"/>
      <c r="EA254" s="3"/>
      <c r="EB254" s="3"/>
      <c r="EC254" s="3"/>
      <c r="ED254" s="3"/>
      <c r="EE254" s="3"/>
      <c r="EF254" s="3"/>
      <c r="EG254" s="3"/>
      <c r="EH254" s="3"/>
      <c r="EI254" s="3"/>
      <c r="EJ254" s="3"/>
      <c r="EK254" s="3"/>
      <c r="EL254" s="3"/>
      <c r="EM254" s="3"/>
      <c r="EN254" s="3"/>
      <c r="EO254" s="3"/>
      <c r="EP254" s="3"/>
      <c r="EQ254" s="3"/>
      <c r="ER254" s="3"/>
      <c r="ES254" s="3"/>
      <c r="ET254" s="3"/>
      <c r="EU254" s="3"/>
      <c r="EV254" s="3"/>
      <c r="EW254" s="3"/>
      <c r="EX254" s="3"/>
      <c r="EY254" s="3"/>
      <c r="EZ254" s="3"/>
      <c r="FA254" s="3"/>
      <c r="FB254" s="3"/>
      <c r="FC254" s="3"/>
      <c r="FD254" s="3"/>
      <c r="FE254" s="3"/>
      <c r="FF254" s="3"/>
      <c r="FG254" s="3"/>
      <c r="FH254" s="3"/>
      <c r="FI254" s="3"/>
      <c r="FJ254" s="3"/>
      <c r="FK254" s="3"/>
      <c r="FL254" s="3"/>
      <c r="FM254" s="3"/>
      <c r="FN254" s="3"/>
      <c r="FO254" s="3"/>
      <c r="FP254" s="3"/>
      <c r="FQ254" s="3"/>
      <c r="FR254" s="3"/>
      <c r="FS254" s="3"/>
      <c r="FT254" s="3"/>
      <c r="FU254" s="3"/>
      <c r="FV254" s="3"/>
      <c r="FW254" s="3"/>
      <c r="FX254" s="3"/>
      <c r="FY254" s="3"/>
      <c r="FZ254" s="3"/>
      <c r="GA254" s="3"/>
      <c r="GB254" s="3"/>
      <c r="GC254" s="3"/>
      <c r="GD254" s="3"/>
      <c r="GE254" s="3"/>
      <c r="GF254" s="3"/>
      <c r="GG254" s="3"/>
      <c r="GH254" s="3"/>
      <c r="GI254" s="3"/>
      <c r="GJ254" s="3"/>
      <c r="GK254" s="3"/>
      <c r="GL254" s="3"/>
      <c r="GM254" s="3"/>
      <c r="GN254" s="3"/>
      <c r="GO254" s="3"/>
      <c r="GP254" s="3"/>
      <c r="GQ254" s="3"/>
      <c r="GR254" s="3"/>
      <c r="GS254" s="3"/>
      <c r="GT254" s="3"/>
      <c r="GU254" s="3"/>
      <c r="GV254" s="3"/>
      <c r="GW254" s="3"/>
      <c r="GX254" s="3">
        <v>0</v>
      </c>
    </row>
    <row r="256" spans="1:206" x14ac:dyDescent="0.2">
      <c r="A256" s="4">
        <v>50</v>
      </c>
      <c r="B256" s="4">
        <v>0</v>
      </c>
      <c r="C256" s="4">
        <v>0</v>
      </c>
      <c r="D256" s="4">
        <v>1</v>
      </c>
      <c r="E256" s="4">
        <v>201</v>
      </c>
      <c r="F256" s="4">
        <f>ROUND(Source!O254,O256)</f>
        <v>446232.48</v>
      </c>
      <c r="G256" s="4" t="s">
        <v>104</v>
      </c>
      <c r="H256" s="4" t="s">
        <v>105</v>
      </c>
      <c r="I256" s="4"/>
      <c r="J256" s="4"/>
      <c r="K256" s="4">
        <v>-201</v>
      </c>
      <c r="L256" s="4">
        <v>1</v>
      </c>
      <c r="M256" s="4">
        <v>3</v>
      </c>
      <c r="N256" s="4" t="s">
        <v>3</v>
      </c>
      <c r="O256" s="4">
        <v>2</v>
      </c>
      <c r="P256" s="4"/>
      <c r="Q256" s="4"/>
      <c r="R256" s="4"/>
      <c r="S256" s="4"/>
      <c r="T256" s="4"/>
      <c r="U256" s="4"/>
      <c r="V256" s="4"/>
      <c r="W256" s="4">
        <v>446232.48</v>
      </c>
      <c r="X256" s="4">
        <v>1</v>
      </c>
      <c r="Y256" s="4">
        <v>446232.48</v>
      </c>
      <c r="Z256" s="4"/>
      <c r="AA256" s="4"/>
      <c r="AB256" s="4"/>
    </row>
    <row r="257" spans="1:28" x14ac:dyDescent="0.2">
      <c r="A257" s="4">
        <v>50</v>
      </c>
      <c r="B257" s="4">
        <v>0</v>
      </c>
      <c r="C257" s="4">
        <v>0</v>
      </c>
      <c r="D257" s="4">
        <v>1</v>
      </c>
      <c r="E257" s="4">
        <v>202</v>
      </c>
      <c r="F257" s="4">
        <f>ROUND(Source!P254,O257)</f>
        <v>204233.45</v>
      </c>
      <c r="G257" s="4" t="s">
        <v>106</v>
      </c>
      <c r="H257" s="4" t="s">
        <v>107</v>
      </c>
      <c r="I257" s="4"/>
      <c r="J257" s="4"/>
      <c r="K257" s="4">
        <v>-202</v>
      </c>
      <c r="L257" s="4">
        <v>2</v>
      </c>
      <c r="M257" s="4">
        <v>3</v>
      </c>
      <c r="N257" s="4" t="s">
        <v>3</v>
      </c>
      <c r="O257" s="4">
        <v>2</v>
      </c>
      <c r="P257" s="4"/>
      <c r="Q257" s="4"/>
      <c r="R257" s="4"/>
      <c r="S257" s="4"/>
      <c r="T257" s="4"/>
      <c r="U257" s="4"/>
      <c r="V257" s="4"/>
      <c r="W257" s="4">
        <v>204233.45</v>
      </c>
      <c r="X257" s="4">
        <v>1</v>
      </c>
      <c r="Y257" s="4">
        <v>204233.45</v>
      </c>
      <c r="Z257" s="4"/>
      <c r="AA257" s="4"/>
      <c r="AB257" s="4"/>
    </row>
    <row r="258" spans="1:28" x14ac:dyDescent="0.2">
      <c r="A258" s="4">
        <v>50</v>
      </c>
      <c r="B258" s="4">
        <v>0</v>
      </c>
      <c r="C258" s="4">
        <v>0</v>
      </c>
      <c r="D258" s="4">
        <v>1</v>
      </c>
      <c r="E258" s="4">
        <v>222</v>
      </c>
      <c r="F258" s="4">
        <f>ROUND(Source!AO254,O258)</f>
        <v>0</v>
      </c>
      <c r="G258" s="4" t="s">
        <v>108</v>
      </c>
      <c r="H258" s="4" t="s">
        <v>109</v>
      </c>
      <c r="I258" s="4"/>
      <c r="J258" s="4"/>
      <c r="K258" s="4">
        <v>-222</v>
      </c>
      <c r="L258" s="4">
        <v>3</v>
      </c>
      <c r="M258" s="4">
        <v>3</v>
      </c>
      <c r="N258" s="4" t="s">
        <v>3</v>
      </c>
      <c r="O258" s="4">
        <v>2</v>
      </c>
      <c r="P258" s="4"/>
      <c r="Q258" s="4"/>
      <c r="R258" s="4"/>
      <c r="S258" s="4"/>
      <c r="T258" s="4"/>
      <c r="U258" s="4"/>
      <c r="V258" s="4"/>
      <c r="W258" s="4">
        <v>0</v>
      </c>
      <c r="X258" s="4">
        <v>1</v>
      </c>
      <c r="Y258" s="4">
        <v>0</v>
      </c>
      <c r="Z258" s="4"/>
      <c r="AA258" s="4"/>
      <c r="AB258" s="4"/>
    </row>
    <row r="259" spans="1:28" x14ac:dyDescent="0.2">
      <c r="A259" s="4">
        <v>50</v>
      </c>
      <c r="B259" s="4">
        <v>0</v>
      </c>
      <c r="C259" s="4">
        <v>0</v>
      </c>
      <c r="D259" s="4">
        <v>1</v>
      </c>
      <c r="E259" s="4">
        <v>225</v>
      </c>
      <c r="F259" s="4">
        <f>ROUND(Source!AV254,O259)</f>
        <v>204233.45</v>
      </c>
      <c r="G259" s="4" t="s">
        <v>110</v>
      </c>
      <c r="H259" s="4" t="s">
        <v>111</v>
      </c>
      <c r="I259" s="4"/>
      <c r="J259" s="4"/>
      <c r="K259" s="4">
        <v>-225</v>
      </c>
      <c r="L259" s="4">
        <v>4</v>
      </c>
      <c r="M259" s="4">
        <v>3</v>
      </c>
      <c r="N259" s="4" t="s">
        <v>3</v>
      </c>
      <c r="O259" s="4">
        <v>2</v>
      </c>
      <c r="P259" s="4"/>
      <c r="Q259" s="4"/>
      <c r="R259" s="4"/>
      <c r="S259" s="4"/>
      <c r="T259" s="4"/>
      <c r="U259" s="4"/>
      <c r="V259" s="4"/>
      <c r="W259" s="4">
        <v>204233.45</v>
      </c>
      <c r="X259" s="4">
        <v>1</v>
      </c>
      <c r="Y259" s="4">
        <v>204233.45</v>
      </c>
      <c r="Z259" s="4"/>
      <c r="AA259" s="4"/>
      <c r="AB259" s="4"/>
    </row>
    <row r="260" spans="1:28" x14ac:dyDescent="0.2">
      <c r="A260" s="4">
        <v>50</v>
      </c>
      <c r="B260" s="4">
        <v>0</v>
      </c>
      <c r="C260" s="4">
        <v>0</v>
      </c>
      <c r="D260" s="4">
        <v>1</v>
      </c>
      <c r="E260" s="4">
        <v>226</v>
      </c>
      <c r="F260" s="4">
        <f>ROUND(Source!AW254,O260)</f>
        <v>204233.45</v>
      </c>
      <c r="G260" s="4" t="s">
        <v>112</v>
      </c>
      <c r="H260" s="4" t="s">
        <v>113</v>
      </c>
      <c r="I260" s="4"/>
      <c r="J260" s="4"/>
      <c r="K260" s="4">
        <v>-226</v>
      </c>
      <c r="L260" s="4">
        <v>5</v>
      </c>
      <c r="M260" s="4">
        <v>3</v>
      </c>
      <c r="N260" s="4" t="s">
        <v>3</v>
      </c>
      <c r="O260" s="4">
        <v>2</v>
      </c>
      <c r="P260" s="4"/>
      <c r="Q260" s="4"/>
      <c r="R260" s="4"/>
      <c r="S260" s="4"/>
      <c r="T260" s="4"/>
      <c r="U260" s="4"/>
      <c r="V260" s="4"/>
      <c r="W260" s="4">
        <v>204233.45</v>
      </c>
      <c r="X260" s="4">
        <v>1</v>
      </c>
      <c r="Y260" s="4">
        <v>204233.45</v>
      </c>
      <c r="Z260" s="4"/>
      <c r="AA260" s="4"/>
      <c r="AB260" s="4"/>
    </row>
    <row r="261" spans="1:28" x14ac:dyDescent="0.2">
      <c r="A261" s="4">
        <v>50</v>
      </c>
      <c r="B261" s="4">
        <v>0</v>
      </c>
      <c r="C261" s="4">
        <v>0</v>
      </c>
      <c r="D261" s="4">
        <v>1</v>
      </c>
      <c r="E261" s="4">
        <v>227</v>
      </c>
      <c r="F261" s="4">
        <f>ROUND(Source!AX254,O261)</f>
        <v>0</v>
      </c>
      <c r="G261" s="4" t="s">
        <v>114</v>
      </c>
      <c r="H261" s="4" t="s">
        <v>115</v>
      </c>
      <c r="I261" s="4"/>
      <c r="J261" s="4"/>
      <c r="K261" s="4">
        <v>-227</v>
      </c>
      <c r="L261" s="4">
        <v>6</v>
      </c>
      <c r="M261" s="4">
        <v>3</v>
      </c>
      <c r="N261" s="4" t="s">
        <v>3</v>
      </c>
      <c r="O261" s="4">
        <v>2</v>
      </c>
      <c r="P261" s="4"/>
      <c r="Q261" s="4"/>
      <c r="R261" s="4"/>
      <c r="S261" s="4"/>
      <c r="T261" s="4"/>
      <c r="U261" s="4"/>
      <c r="V261" s="4"/>
      <c r="W261" s="4">
        <v>0</v>
      </c>
      <c r="X261" s="4">
        <v>1</v>
      </c>
      <c r="Y261" s="4">
        <v>0</v>
      </c>
      <c r="Z261" s="4"/>
      <c r="AA261" s="4"/>
      <c r="AB261" s="4"/>
    </row>
    <row r="262" spans="1:28" x14ac:dyDescent="0.2">
      <c r="A262" s="4">
        <v>50</v>
      </c>
      <c r="B262" s="4">
        <v>0</v>
      </c>
      <c r="C262" s="4">
        <v>0</v>
      </c>
      <c r="D262" s="4">
        <v>1</v>
      </c>
      <c r="E262" s="4">
        <v>228</v>
      </c>
      <c r="F262" s="4">
        <f>ROUND(Source!AY254,O262)</f>
        <v>204233.45</v>
      </c>
      <c r="G262" s="4" t="s">
        <v>116</v>
      </c>
      <c r="H262" s="4" t="s">
        <v>117</v>
      </c>
      <c r="I262" s="4"/>
      <c r="J262" s="4"/>
      <c r="K262" s="4">
        <v>-228</v>
      </c>
      <c r="L262" s="4">
        <v>7</v>
      </c>
      <c r="M262" s="4">
        <v>3</v>
      </c>
      <c r="N262" s="4" t="s">
        <v>3</v>
      </c>
      <c r="O262" s="4">
        <v>2</v>
      </c>
      <c r="P262" s="4"/>
      <c r="Q262" s="4"/>
      <c r="R262" s="4"/>
      <c r="S262" s="4"/>
      <c r="T262" s="4"/>
      <c r="U262" s="4"/>
      <c r="V262" s="4"/>
      <c r="W262" s="4">
        <v>204233.45</v>
      </c>
      <c r="X262" s="4">
        <v>1</v>
      </c>
      <c r="Y262" s="4">
        <v>204233.45</v>
      </c>
      <c r="Z262" s="4"/>
      <c r="AA262" s="4"/>
      <c r="AB262" s="4"/>
    </row>
    <row r="263" spans="1:28" x14ac:dyDescent="0.2">
      <c r="A263" s="4">
        <v>50</v>
      </c>
      <c r="B263" s="4">
        <v>0</v>
      </c>
      <c r="C263" s="4">
        <v>0</v>
      </c>
      <c r="D263" s="4">
        <v>1</v>
      </c>
      <c r="E263" s="4">
        <v>216</v>
      </c>
      <c r="F263" s="4">
        <f>ROUND(Source!AP254,O263)</f>
        <v>0</v>
      </c>
      <c r="G263" s="4" t="s">
        <v>118</v>
      </c>
      <c r="H263" s="4" t="s">
        <v>119</v>
      </c>
      <c r="I263" s="4"/>
      <c r="J263" s="4"/>
      <c r="K263" s="4">
        <v>-216</v>
      </c>
      <c r="L263" s="4">
        <v>8</v>
      </c>
      <c r="M263" s="4">
        <v>3</v>
      </c>
      <c r="N263" s="4" t="s">
        <v>3</v>
      </c>
      <c r="O263" s="4">
        <v>2</v>
      </c>
      <c r="P263" s="4"/>
      <c r="Q263" s="4"/>
      <c r="R263" s="4"/>
      <c r="S263" s="4"/>
      <c r="T263" s="4"/>
      <c r="U263" s="4"/>
      <c r="V263" s="4"/>
      <c r="W263" s="4">
        <v>0</v>
      </c>
      <c r="X263" s="4">
        <v>1</v>
      </c>
      <c r="Y263" s="4">
        <v>0</v>
      </c>
      <c r="Z263" s="4"/>
      <c r="AA263" s="4"/>
      <c r="AB263" s="4"/>
    </row>
    <row r="264" spans="1:28" x14ac:dyDescent="0.2">
      <c r="A264" s="4">
        <v>50</v>
      </c>
      <c r="B264" s="4">
        <v>0</v>
      </c>
      <c r="C264" s="4">
        <v>0</v>
      </c>
      <c r="D264" s="4">
        <v>1</v>
      </c>
      <c r="E264" s="4">
        <v>223</v>
      </c>
      <c r="F264" s="4">
        <f>ROUND(Source!AQ254,O264)</f>
        <v>0</v>
      </c>
      <c r="G264" s="4" t="s">
        <v>120</v>
      </c>
      <c r="H264" s="4" t="s">
        <v>121</v>
      </c>
      <c r="I264" s="4"/>
      <c r="J264" s="4"/>
      <c r="K264" s="4">
        <v>-223</v>
      </c>
      <c r="L264" s="4">
        <v>9</v>
      </c>
      <c r="M264" s="4">
        <v>3</v>
      </c>
      <c r="N264" s="4" t="s">
        <v>3</v>
      </c>
      <c r="O264" s="4">
        <v>2</v>
      </c>
      <c r="P264" s="4"/>
      <c r="Q264" s="4"/>
      <c r="R264" s="4"/>
      <c r="S264" s="4"/>
      <c r="T264" s="4"/>
      <c r="U264" s="4"/>
      <c r="V264" s="4"/>
      <c r="W264" s="4">
        <v>0</v>
      </c>
      <c r="X264" s="4">
        <v>1</v>
      </c>
      <c r="Y264" s="4">
        <v>0</v>
      </c>
      <c r="Z264" s="4"/>
      <c r="AA264" s="4"/>
      <c r="AB264" s="4"/>
    </row>
    <row r="265" spans="1:28" x14ac:dyDescent="0.2">
      <c r="A265" s="4">
        <v>50</v>
      </c>
      <c r="B265" s="4">
        <v>0</v>
      </c>
      <c r="C265" s="4">
        <v>0</v>
      </c>
      <c r="D265" s="4">
        <v>1</v>
      </c>
      <c r="E265" s="4">
        <v>229</v>
      </c>
      <c r="F265" s="4">
        <f>ROUND(Source!AZ254,O265)</f>
        <v>0</v>
      </c>
      <c r="G265" s="4" t="s">
        <v>122</v>
      </c>
      <c r="H265" s="4" t="s">
        <v>123</v>
      </c>
      <c r="I265" s="4"/>
      <c r="J265" s="4"/>
      <c r="K265" s="4">
        <v>-229</v>
      </c>
      <c r="L265" s="4">
        <v>10</v>
      </c>
      <c r="M265" s="4">
        <v>3</v>
      </c>
      <c r="N265" s="4" t="s">
        <v>3</v>
      </c>
      <c r="O265" s="4">
        <v>2</v>
      </c>
      <c r="P265" s="4"/>
      <c r="Q265" s="4"/>
      <c r="R265" s="4"/>
      <c r="S265" s="4"/>
      <c r="T265" s="4"/>
      <c r="U265" s="4"/>
      <c r="V265" s="4"/>
      <c r="W265" s="4">
        <v>0</v>
      </c>
      <c r="X265" s="4">
        <v>1</v>
      </c>
      <c r="Y265" s="4">
        <v>0</v>
      </c>
      <c r="Z265" s="4"/>
      <c r="AA265" s="4"/>
      <c r="AB265" s="4"/>
    </row>
    <row r="266" spans="1:28" x14ac:dyDescent="0.2">
      <c r="A266" s="4">
        <v>50</v>
      </c>
      <c r="B266" s="4">
        <v>0</v>
      </c>
      <c r="C266" s="4">
        <v>0</v>
      </c>
      <c r="D266" s="4">
        <v>1</v>
      </c>
      <c r="E266" s="4">
        <v>203</v>
      </c>
      <c r="F266" s="4">
        <f>ROUND(Source!Q254,O266)</f>
        <v>84554.880000000005</v>
      </c>
      <c r="G266" s="4" t="s">
        <v>124</v>
      </c>
      <c r="H266" s="4" t="s">
        <v>125</v>
      </c>
      <c r="I266" s="4"/>
      <c r="J266" s="4"/>
      <c r="K266" s="4">
        <v>-203</v>
      </c>
      <c r="L266" s="4">
        <v>11</v>
      </c>
      <c r="M266" s="4">
        <v>3</v>
      </c>
      <c r="N266" s="4" t="s">
        <v>3</v>
      </c>
      <c r="O266" s="4">
        <v>2</v>
      </c>
      <c r="P266" s="4"/>
      <c r="Q266" s="4"/>
      <c r="R266" s="4"/>
      <c r="S266" s="4"/>
      <c r="T266" s="4"/>
      <c r="U266" s="4"/>
      <c r="V266" s="4"/>
      <c r="W266" s="4">
        <v>84554.880000000005</v>
      </c>
      <c r="X266" s="4">
        <v>1</v>
      </c>
      <c r="Y266" s="4">
        <v>84554.880000000005</v>
      </c>
      <c r="Z266" s="4"/>
      <c r="AA266" s="4"/>
      <c r="AB266" s="4"/>
    </row>
    <row r="267" spans="1:28" x14ac:dyDescent="0.2">
      <c r="A267" s="4">
        <v>50</v>
      </c>
      <c r="B267" s="4">
        <v>0</v>
      </c>
      <c r="C267" s="4">
        <v>0</v>
      </c>
      <c r="D267" s="4">
        <v>1</v>
      </c>
      <c r="E267" s="4">
        <v>231</v>
      </c>
      <c r="F267" s="4">
        <f>ROUND(Source!BB254,O267)</f>
        <v>0</v>
      </c>
      <c r="G267" s="4" t="s">
        <v>126</v>
      </c>
      <c r="H267" s="4" t="s">
        <v>127</v>
      </c>
      <c r="I267" s="4"/>
      <c r="J267" s="4"/>
      <c r="K267" s="4">
        <v>-231</v>
      </c>
      <c r="L267" s="4">
        <v>12</v>
      </c>
      <c r="M267" s="4">
        <v>3</v>
      </c>
      <c r="N267" s="4" t="s">
        <v>3</v>
      </c>
      <c r="O267" s="4">
        <v>2</v>
      </c>
      <c r="P267" s="4"/>
      <c r="Q267" s="4"/>
      <c r="R267" s="4"/>
      <c r="S267" s="4"/>
      <c r="T267" s="4"/>
      <c r="U267" s="4"/>
      <c r="V267" s="4"/>
      <c r="W267" s="4">
        <v>0</v>
      </c>
      <c r="X267" s="4">
        <v>1</v>
      </c>
      <c r="Y267" s="4">
        <v>0</v>
      </c>
      <c r="Z267" s="4"/>
      <c r="AA267" s="4"/>
      <c r="AB267" s="4"/>
    </row>
    <row r="268" spans="1:28" x14ac:dyDescent="0.2">
      <c r="A268" s="4">
        <v>50</v>
      </c>
      <c r="B268" s="4">
        <v>0</v>
      </c>
      <c r="C268" s="4">
        <v>0</v>
      </c>
      <c r="D268" s="4">
        <v>1</v>
      </c>
      <c r="E268" s="4">
        <v>204</v>
      </c>
      <c r="F268" s="4">
        <f>ROUND(Source!R254,O268)</f>
        <v>38747.54</v>
      </c>
      <c r="G268" s="4" t="s">
        <v>128</v>
      </c>
      <c r="H268" s="4" t="s">
        <v>129</v>
      </c>
      <c r="I268" s="4"/>
      <c r="J268" s="4"/>
      <c r="K268" s="4">
        <v>-204</v>
      </c>
      <c r="L268" s="4">
        <v>13</v>
      </c>
      <c r="M268" s="4">
        <v>3</v>
      </c>
      <c r="N268" s="4" t="s">
        <v>3</v>
      </c>
      <c r="O268" s="4">
        <v>2</v>
      </c>
      <c r="P268" s="4"/>
      <c r="Q268" s="4"/>
      <c r="R268" s="4"/>
      <c r="S268" s="4"/>
      <c r="T268" s="4"/>
      <c r="U268" s="4"/>
      <c r="V268" s="4"/>
      <c r="W268" s="4">
        <v>38747.54</v>
      </c>
      <c r="X268" s="4">
        <v>1</v>
      </c>
      <c r="Y268" s="4">
        <v>38747.54</v>
      </c>
      <c r="Z268" s="4"/>
      <c r="AA268" s="4"/>
      <c r="AB268" s="4"/>
    </row>
    <row r="269" spans="1:28" x14ac:dyDescent="0.2">
      <c r="A269" s="4">
        <v>50</v>
      </c>
      <c r="B269" s="4">
        <v>0</v>
      </c>
      <c r="C269" s="4">
        <v>0</v>
      </c>
      <c r="D269" s="4">
        <v>1</v>
      </c>
      <c r="E269" s="4">
        <v>205</v>
      </c>
      <c r="F269" s="4">
        <f>ROUND(Source!S254,O269)</f>
        <v>157444.15</v>
      </c>
      <c r="G269" s="4" t="s">
        <v>130</v>
      </c>
      <c r="H269" s="4" t="s">
        <v>131</v>
      </c>
      <c r="I269" s="4"/>
      <c r="J269" s="4"/>
      <c r="K269" s="4">
        <v>-205</v>
      </c>
      <c r="L269" s="4">
        <v>14</v>
      </c>
      <c r="M269" s="4">
        <v>3</v>
      </c>
      <c r="N269" s="4" t="s">
        <v>3</v>
      </c>
      <c r="O269" s="4">
        <v>2</v>
      </c>
      <c r="P269" s="4"/>
      <c r="Q269" s="4"/>
      <c r="R269" s="4"/>
      <c r="S269" s="4"/>
      <c r="T269" s="4"/>
      <c r="U269" s="4"/>
      <c r="V269" s="4"/>
      <c r="W269" s="4">
        <v>157444.15</v>
      </c>
      <c r="X269" s="4">
        <v>1</v>
      </c>
      <c r="Y269" s="4">
        <v>157444.15</v>
      </c>
      <c r="Z269" s="4"/>
      <c r="AA269" s="4"/>
      <c r="AB269" s="4"/>
    </row>
    <row r="270" spans="1:28" x14ac:dyDescent="0.2">
      <c r="A270" s="4">
        <v>50</v>
      </c>
      <c r="B270" s="4">
        <v>0</v>
      </c>
      <c r="C270" s="4">
        <v>0</v>
      </c>
      <c r="D270" s="4">
        <v>1</v>
      </c>
      <c r="E270" s="4">
        <v>232</v>
      </c>
      <c r="F270" s="4">
        <f>ROUND(Source!BC254,O270)</f>
        <v>0</v>
      </c>
      <c r="G270" s="4" t="s">
        <v>132</v>
      </c>
      <c r="H270" s="4" t="s">
        <v>133</v>
      </c>
      <c r="I270" s="4"/>
      <c r="J270" s="4"/>
      <c r="K270" s="4">
        <v>-232</v>
      </c>
      <c r="L270" s="4">
        <v>15</v>
      </c>
      <c r="M270" s="4">
        <v>3</v>
      </c>
      <c r="N270" s="4" t="s">
        <v>3</v>
      </c>
      <c r="O270" s="4">
        <v>2</v>
      </c>
      <c r="P270" s="4"/>
      <c r="Q270" s="4"/>
      <c r="R270" s="4"/>
      <c r="S270" s="4"/>
      <c r="T270" s="4"/>
      <c r="U270" s="4"/>
      <c r="V270" s="4"/>
      <c r="W270" s="4">
        <v>0</v>
      </c>
      <c r="X270" s="4">
        <v>1</v>
      </c>
      <c r="Y270" s="4">
        <v>0</v>
      </c>
      <c r="Z270" s="4"/>
      <c r="AA270" s="4"/>
      <c r="AB270" s="4"/>
    </row>
    <row r="271" spans="1:28" x14ac:dyDescent="0.2">
      <c r="A271" s="4">
        <v>50</v>
      </c>
      <c r="B271" s="4">
        <v>0</v>
      </c>
      <c r="C271" s="4">
        <v>0</v>
      </c>
      <c r="D271" s="4">
        <v>1</v>
      </c>
      <c r="E271" s="4">
        <v>214</v>
      </c>
      <c r="F271" s="4">
        <f>ROUND(Source!AS254,O271)</f>
        <v>192093.05</v>
      </c>
      <c r="G271" s="4" t="s">
        <v>134</v>
      </c>
      <c r="H271" s="4" t="s">
        <v>135</v>
      </c>
      <c r="I271" s="4"/>
      <c r="J271" s="4"/>
      <c r="K271" s="4">
        <v>-214</v>
      </c>
      <c r="L271" s="4">
        <v>16</v>
      </c>
      <c r="M271" s="4">
        <v>3</v>
      </c>
      <c r="N271" s="4" t="s">
        <v>3</v>
      </c>
      <c r="O271" s="4">
        <v>2</v>
      </c>
      <c r="P271" s="4"/>
      <c r="Q271" s="4"/>
      <c r="R271" s="4"/>
      <c r="S271" s="4"/>
      <c r="T271" s="4"/>
      <c r="U271" s="4"/>
      <c r="V271" s="4"/>
      <c r="W271" s="4">
        <v>192093.05</v>
      </c>
      <c r="X271" s="4">
        <v>1</v>
      </c>
      <c r="Y271" s="4">
        <v>192093.05</v>
      </c>
      <c r="Z271" s="4"/>
      <c r="AA271" s="4"/>
      <c r="AB271" s="4"/>
    </row>
    <row r="272" spans="1:28" x14ac:dyDescent="0.2">
      <c r="A272" s="4">
        <v>50</v>
      </c>
      <c r="B272" s="4">
        <v>0</v>
      </c>
      <c r="C272" s="4">
        <v>0</v>
      </c>
      <c r="D272" s="4">
        <v>1</v>
      </c>
      <c r="E272" s="4">
        <v>215</v>
      </c>
      <c r="F272" s="4">
        <f>ROUND(Source!AT254,O272)</f>
        <v>326256.52</v>
      </c>
      <c r="G272" s="4" t="s">
        <v>136</v>
      </c>
      <c r="H272" s="4" t="s">
        <v>137</v>
      </c>
      <c r="I272" s="4"/>
      <c r="J272" s="4"/>
      <c r="K272" s="4">
        <v>-215</v>
      </c>
      <c r="L272" s="4">
        <v>17</v>
      </c>
      <c r="M272" s="4">
        <v>3</v>
      </c>
      <c r="N272" s="4" t="s">
        <v>3</v>
      </c>
      <c r="O272" s="4">
        <v>2</v>
      </c>
      <c r="P272" s="4"/>
      <c r="Q272" s="4"/>
      <c r="R272" s="4"/>
      <c r="S272" s="4"/>
      <c r="T272" s="4"/>
      <c r="U272" s="4"/>
      <c r="V272" s="4"/>
      <c r="W272" s="4">
        <v>326256.52</v>
      </c>
      <c r="X272" s="4">
        <v>1</v>
      </c>
      <c r="Y272" s="4">
        <v>326256.52</v>
      </c>
      <c r="Z272" s="4"/>
      <c r="AA272" s="4"/>
      <c r="AB272" s="4"/>
    </row>
    <row r="273" spans="1:95" x14ac:dyDescent="0.2">
      <c r="A273" s="4">
        <v>50</v>
      </c>
      <c r="B273" s="4">
        <v>0</v>
      </c>
      <c r="C273" s="4">
        <v>0</v>
      </c>
      <c r="D273" s="4">
        <v>1</v>
      </c>
      <c r="E273" s="4">
        <v>217</v>
      </c>
      <c r="F273" s="4">
        <f>ROUND(Source!AU254,O273)</f>
        <v>177585.31</v>
      </c>
      <c r="G273" s="4" t="s">
        <v>138</v>
      </c>
      <c r="H273" s="4" t="s">
        <v>139</v>
      </c>
      <c r="I273" s="4"/>
      <c r="J273" s="4"/>
      <c r="K273" s="4">
        <v>-217</v>
      </c>
      <c r="L273" s="4">
        <v>18</v>
      </c>
      <c r="M273" s="4">
        <v>3</v>
      </c>
      <c r="N273" s="4" t="s">
        <v>3</v>
      </c>
      <c r="O273" s="4">
        <v>2</v>
      </c>
      <c r="P273" s="4"/>
      <c r="Q273" s="4"/>
      <c r="R273" s="4"/>
      <c r="S273" s="4"/>
      <c r="T273" s="4"/>
      <c r="U273" s="4"/>
      <c r="V273" s="4"/>
      <c r="W273" s="4">
        <v>177585.31</v>
      </c>
      <c r="X273" s="4">
        <v>1</v>
      </c>
      <c r="Y273" s="4">
        <v>177585.31</v>
      </c>
      <c r="Z273" s="4"/>
      <c r="AA273" s="4"/>
      <c r="AB273" s="4"/>
    </row>
    <row r="274" spans="1:95" x14ac:dyDescent="0.2">
      <c r="A274" s="4">
        <v>50</v>
      </c>
      <c r="B274" s="4">
        <v>0</v>
      </c>
      <c r="C274" s="4">
        <v>0</v>
      </c>
      <c r="D274" s="4">
        <v>1</v>
      </c>
      <c r="E274" s="4">
        <v>230</v>
      </c>
      <c r="F274" s="4">
        <f>ROUND(Source!BA254,O274)</f>
        <v>0</v>
      </c>
      <c r="G274" s="4" t="s">
        <v>140</v>
      </c>
      <c r="H274" s="4" t="s">
        <v>141</v>
      </c>
      <c r="I274" s="4"/>
      <c r="J274" s="4"/>
      <c r="K274" s="4">
        <v>-230</v>
      </c>
      <c r="L274" s="4">
        <v>19</v>
      </c>
      <c r="M274" s="4">
        <v>3</v>
      </c>
      <c r="N274" s="4" t="s">
        <v>3</v>
      </c>
      <c r="O274" s="4">
        <v>2</v>
      </c>
      <c r="P274" s="4"/>
      <c r="Q274" s="4"/>
      <c r="R274" s="4"/>
      <c r="S274" s="4"/>
      <c r="T274" s="4"/>
      <c r="U274" s="4"/>
      <c r="V274" s="4"/>
      <c r="W274" s="4">
        <v>0</v>
      </c>
      <c r="X274" s="4">
        <v>1</v>
      </c>
      <c r="Y274" s="4">
        <v>0</v>
      </c>
      <c r="Z274" s="4"/>
      <c r="AA274" s="4"/>
      <c r="AB274" s="4"/>
    </row>
    <row r="275" spans="1:95" x14ac:dyDescent="0.2">
      <c r="A275" s="4">
        <v>50</v>
      </c>
      <c r="B275" s="4">
        <v>0</v>
      </c>
      <c r="C275" s="4">
        <v>0</v>
      </c>
      <c r="D275" s="4">
        <v>1</v>
      </c>
      <c r="E275" s="4">
        <v>206</v>
      </c>
      <c r="F275" s="4">
        <f>ROUND(Source!T254,O275)</f>
        <v>0</v>
      </c>
      <c r="G275" s="4" t="s">
        <v>142</v>
      </c>
      <c r="H275" s="4" t="s">
        <v>143</v>
      </c>
      <c r="I275" s="4"/>
      <c r="J275" s="4"/>
      <c r="K275" s="4">
        <v>-206</v>
      </c>
      <c r="L275" s="4">
        <v>20</v>
      </c>
      <c r="M275" s="4">
        <v>3</v>
      </c>
      <c r="N275" s="4" t="s">
        <v>3</v>
      </c>
      <c r="O275" s="4">
        <v>2</v>
      </c>
      <c r="P275" s="4"/>
      <c r="Q275" s="4"/>
      <c r="R275" s="4"/>
      <c r="S275" s="4"/>
      <c r="T275" s="4"/>
      <c r="U275" s="4"/>
      <c r="V275" s="4"/>
      <c r="W275" s="4">
        <v>0</v>
      </c>
      <c r="X275" s="4">
        <v>1</v>
      </c>
      <c r="Y275" s="4">
        <v>0</v>
      </c>
      <c r="Z275" s="4"/>
      <c r="AA275" s="4"/>
      <c r="AB275" s="4"/>
    </row>
    <row r="276" spans="1:95" x14ac:dyDescent="0.2">
      <c r="A276" s="4">
        <v>50</v>
      </c>
      <c r="B276" s="4">
        <v>0</v>
      </c>
      <c r="C276" s="4">
        <v>0</v>
      </c>
      <c r="D276" s="4">
        <v>1</v>
      </c>
      <c r="E276" s="4">
        <v>207</v>
      </c>
      <c r="F276" s="4">
        <f>Source!U254</f>
        <v>394.37116319</v>
      </c>
      <c r="G276" s="4" t="s">
        <v>144</v>
      </c>
      <c r="H276" s="4" t="s">
        <v>145</v>
      </c>
      <c r="I276" s="4"/>
      <c r="J276" s="4"/>
      <c r="K276" s="4">
        <v>-207</v>
      </c>
      <c r="L276" s="4">
        <v>21</v>
      </c>
      <c r="M276" s="4">
        <v>3</v>
      </c>
      <c r="N276" s="4" t="s">
        <v>3</v>
      </c>
      <c r="O276" s="4">
        <v>-1</v>
      </c>
      <c r="P276" s="4"/>
      <c r="Q276" s="4"/>
      <c r="R276" s="4"/>
      <c r="S276" s="4"/>
      <c r="T276" s="4"/>
      <c r="U276" s="4"/>
      <c r="V276" s="4"/>
      <c r="W276" s="4">
        <v>394.37116319000006</v>
      </c>
      <c r="X276" s="4">
        <v>1</v>
      </c>
      <c r="Y276" s="4">
        <v>394.37116319000006</v>
      </c>
      <c r="Z276" s="4"/>
      <c r="AA276" s="4"/>
      <c r="AB276" s="4"/>
    </row>
    <row r="277" spans="1:95" x14ac:dyDescent="0.2">
      <c r="A277" s="4">
        <v>50</v>
      </c>
      <c r="B277" s="4">
        <v>0</v>
      </c>
      <c r="C277" s="4">
        <v>0</v>
      </c>
      <c r="D277" s="4">
        <v>1</v>
      </c>
      <c r="E277" s="4">
        <v>208</v>
      </c>
      <c r="F277" s="4">
        <f>Source!V254</f>
        <v>0</v>
      </c>
      <c r="G277" s="4" t="s">
        <v>146</v>
      </c>
      <c r="H277" s="4" t="s">
        <v>147</v>
      </c>
      <c r="I277" s="4"/>
      <c r="J277" s="4"/>
      <c r="K277" s="4">
        <v>-208</v>
      </c>
      <c r="L277" s="4">
        <v>22</v>
      </c>
      <c r="M277" s="4">
        <v>3</v>
      </c>
      <c r="N277" s="4" t="s">
        <v>3</v>
      </c>
      <c r="O277" s="4">
        <v>-1</v>
      </c>
      <c r="P277" s="4"/>
      <c r="Q277" s="4"/>
      <c r="R277" s="4"/>
      <c r="S277" s="4"/>
      <c r="T277" s="4"/>
      <c r="U277" s="4"/>
      <c r="V277" s="4"/>
      <c r="W277" s="4">
        <v>0</v>
      </c>
      <c r="X277" s="4">
        <v>1</v>
      </c>
      <c r="Y277" s="4">
        <v>0</v>
      </c>
      <c r="Z277" s="4"/>
      <c r="AA277" s="4"/>
      <c r="AB277" s="4"/>
    </row>
    <row r="278" spans="1:95" x14ac:dyDescent="0.2">
      <c r="A278" s="4">
        <v>50</v>
      </c>
      <c r="B278" s="4">
        <v>0</v>
      </c>
      <c r="C278" s="4">
        <v>0</v>
      </c>
      <c r="D278" s="4">
        <v>1</v>
      </c>
      <c r="E278" s="4">
        <v>209</v>
      </c>
      <c r="F278" s="4">
        <f>ROUND(Source!W254,O278)</f>
        <v>0</v>
      </c>
      <c r="G278" s="4" t="s">
        <v>148</v>
      </c>
      <c r="H278" s="4" t="s">
        <v>149</v>
      </c>
      <c r="I278" s="4"/>
      <c r="J278" s="4"/>
      <c r="K278" s="4">
        <v>-209</v>
      </c>
      <c r="L278" s="4">
        <v>23</v>
      </c>
      <c r="M278" s="4">
        <v>3</v>
      </c>
      <c r="N278" s="4" t="s">
        <v>3</v>
      </c>
      <c r="O278" s="4">
        <v>2</v>
      </c>
      <c r="P278" s="4"/>
      <c r="Q278" s="4"/>
      <c r="R278" s="4"/>
      <c r="S278" s="4"/>
      <c r="T278" s="4"/>
      <c r="U278" s="4"/>
      <c r="V278" s="4"/>
      <c r="W278" s="4">
        <v>0</v>
      </c>
      <c r="X278" s="4">
        <v>1</v>
      </c>
      <c r="Y278" s="4">
        <v>0</v>
      </c>
      <c r="Z278" s="4"/>
      <c r="AA278" s="4"/>
      <c r="AB278" s="4"/>
    </row>
    <row r="279" spans="1:95" x14ac:dyDescent="0.2">
      <c r="A279" s="4">
        <v>50</v>
      </c>
      <c r="B279" s="4">
        <v>0</v>
      </c>
      <c r="C279" s="4">
        <v>0</v>
      </c>
      <c r="D279" s="4">
        <v>1</v>
      </c>
      <c r="E279" s="4">
        <v>233</v>
      </c>
      <c r="F279" s="4">
        <f>ROUND(Source!BD254,O279)</f>
        <v>0</v>
      </c>
      <c r="G279" s="4" t="s">
        <v>150</v>
      </c>
      <c r="H279" s="4" t="s">
        <v>151</v>
      </c>
      <c r="I279" s="4"/>
      <c r="J279" s="4"/>
      <c r="K279" s="4">
        <v>-233</v>
      </c>
      <c r="L279" s="4">
        <v>24</v>
      </c>
      <c r="M279" s="4">
        <v>3</v>
      </c>
      <c r="N279" s="4" t="s">
        <v>3</v>
      </c>
      <c r="O279" s="4">
        <v>2</v>
      </c>
      <c r="P279" s="4"/>
      <c r="Q279" s="4"/>
      <c r="R279" s="4"/>
      <c r="S279" s="4"/>
      <c r="T279" s="4"/>
      <c r="U279" s="4"/>
      <c r="V279" s="4"/>
      <c r="W279" s="4">
        <v>0</v>
      </c>
      <c r="X279" s="4">
        <v>1</v>
      </c>
      <c r="Y279" s="4">
        <v>0</v>
      </c>
      <c r="Z279" s="4"/>
      <c r="AA279" s="4"/>
      <c r="AB279" s="4"/>
    </row>
    <row r="280" spans="1:95" x14ac:dyDescent="0.2">
      <c r="A280" s="4">
        <v>50</v>
      </c>
      <c r="B280" s="4">
        <v>0</v>
      </c>
      <c r="C280" s="4">
        <v>0</v>
      </c>
      <c r="D280" s="4">
        <v>1</v>
      </c>
      <c r="E280" s="4">
        <v>210</v>
      </c>
      <c r="F280" s="4">
        <f>ROUND(Source!X254,O280)</f>
        <v>122746.08</v>
      </c>
      <c r="G280" s="4" t="s">
        <v>152</v>
      </c>
      <c r="H280" s="4" t="s">
        <v>153</v>
      </c>
      <c r="I280" s="4"/>
      <c r="J280" s="4"/>
      <c r="K280" s="4">
        <v>-210</v>
      </c>
      <c r="L280" s="4">
        <v>25</v>
      </c>
      <c r="M280" s="4">
        <v>3</v>
      </c>
      <c r="N280" s="4" t="s">
        <v>3</v>
      </c>
      <c r="O280" s="4">
        <v>2</v>
      </c>
      <c r="P280" s="4"/>
      <c r="Q280" s="4"/>
      <c r="R280" s="4"/>
      <c r="S280" s="4"/>
      <c r="T280" s="4"/>
      <c r="U280" s="4"/>
      <c r="V280" s="4"/>
      <c r="W280" s="4">
        <v>122746.08</v>
      </c>
      <c r="X280" s="4">
        <v>1</v>
      </c>
      <c r="Y280" s="4">
        <v>122746.08</v>
      </c>
      <c r="Z280" s="4"/>
      <c r="AA280" s="4"/>
      <c r="AB280" s="4"/>
    </row>
    <row r="281" spans="1:95" x14ac:dyDescent="0.2">
      <c r="A281" s="4">
        <v>50</v>
      </c>
      <c r="B281" s="4">
        <v>0</v>
      </c>
      <c r="C281" s="4">
        <v>0</v>
      </c>
      <c r="D281" s="4">
        <v>1</v>
      </c>
      <c r="E281" s="4">
        <v>211</v>
      </c>
      <c r="F281" s="4">
        <f>ROUND(Source!Y254,O281)</f>
        <v>64960.23</v>
      </c>
      <c r="G281" s="4" t="s">
        <v>154</v>
      </c>
      <c r="H281" s="4" t="s">
        <v>155</v>
      </c>
      <c r="I281" s="4"/>
      <c r="J281" s="4"/>
      <c r="K281" s="4">
        <v>-211</v>
      </c>
      <c r="L281" s="4">
        <v>26</v>
      </c>
      <c r="M281" s="4">
        <v>3</v>
      </c>
      <c r="N281" s="4" t="s">
        <v>3</v>
      </c>
      <c r="O281" s="4">
        <v>2</v>
      </c>
      <c r="P281" s="4"/>
      <c r="Q281" s="4"/>
      <c r="R281" s="4"/>
      <c r="S281" s="4"/>
      <c r="T281" s="4"/>
      <c r="U281" s="4"/>
      <c r="V281" s="4"/>
      <c r="W281" s="4">
        <v>64960.23</v>
      </c>
      <c r="X281" s="4">
        <v>1</v>
      </c>
      <c r="Y281" s="4">
        <v>64960.23</v>
      </c>
      <c r="Z281" s="4"/>
      <c r="AA281" s="4"/>
      <c r="AB281" s="4"/>
    </row>
    <row r="282" spans="1:95" x14ac:dyDescent="0.2">
      <c r="A282" s="4">
        <v>50</v>
      </c>
      <c r="B282" s="4">
        <v>0</v>
      </c>
      <c r="C282" s="4">
        <v>0</v>
      </c>
      <c r="D282" s="4">
        <v>1</v>
      </c>
      <c r="E282" s="4">
        <v>224</v>
      </c>
      <c r="F282" s="4">
        <f>ROUND(Source!AR254,O282)</f>
        <v>695934.88</v>
      </c>
      <c r="G282" s="4" t="s">
        <v>156</v>
      </c>
      <c r="H282" s="4" t="s">
        <v>157</v>
      </c>
      <c r="I282" s="4"/>
      <c r="J282" s="4"/>
      <c r="K282" s="4">
        <v>-224</v>
      </c>
      <c r="L282" s="4">
        <v>27</v>
      </c>
      <c r="M282" s="4">
        <v>3</v>
      </c>
      <c r="N282" s="4" t="s">
        <v>3</v>
      </c>
      <c r="O282" s="4">
        <v>2</v>
      </c>
      <c r="P282" s="4"/>
      <c r="Q282" s="4"/>
      <c r="R282" s="4"/>
      <c r="S282" s="4"/>
      <c r="T282" s="4"/>
      <c r="U282" s="4"/>
      <c r="V282" s="4"/>
      <c r="W282" s="4">
        <v>695934.88</v>
      </c>
      <c r="X282" s="4">
        <v>1</v>
      </c>
      <c r="Y282" s="4">
        <v>695934.88</v>
      </c>
      <c r="Z282" s="4"/>
      <c r="AA282" s="4"/>
      <c r="AB282" s="4"/>
    </row>
    <row r="283" spans="1:95" x14ac:dyDescent="0.2">
      <c r="A283" s="4">
        <v>50</v>
      </c>
      <c r="B283" s="4">
        <v>0</v>
      </c>
      <c r="C283" s="4">
        <v>0</v>
      </c>
      <c r="D283" s="4">
        <v>2</v>
      </c>
      <c r="E283" s="4">
        <v>0</v>
      </c>
      <c r="F283" s="4">
        <f>ROUND(F281+F280+F256+1.6*F268,O283)</f>
        <v>695934.85</v>
      </c>
      <c r="G283" s="4" t="s">
        <v>325</v>
      </c>
      <c r="H283" s="4" t="s">
        <v>326</v>
      </c>
      <c r="I283" s="4"/>
      <c r="J283" s="4"/>
      <c r="K283" s="4">
        <v>212</v>
      </c>
      <c r="L283" s="4">
        <v>28</v>
      </c>
      <c r="M283" s="4">
        <v>0</v>
      </c>
      <c r="N283" s="4" t="s">
        <v>3</v>
      </c>
      <c r="O283" s="4">
        <v>2</v>
      </c>
      <c r="P283" s="4"/>
      <c r="Q283" s="4"/>
      <c r="R283" s="4"/>
      <c r="S283" s="4"/>
      <c r="T283" s="4"/>
      <c r="U283" s="4"/>
      <c r="V283" s="4"/>
      <c r="W283" s="4">
        <v>695934.85</v>
      </c>
      <c r="X283" s="4">
        <v>1</v>
      </c>
      <c r="Y283" s="4">
        <v>695934.85</v>
      </c>
      <c r="Z283" s="4"/>
      <c r="AA283" s="4"/>
      <c r="AB283" s="4"/>
    </row>
    <row r="284" spans="1:95" x14ac:dyDescent="0.2">
      <c r="A284" s="4">
        <v>50</v>
      </c>
      <c r="B284" s="4">
        <v>0</v>
      </c>
      <c r="C284" s="4">
        <v>0</v>
      </c>
      <c r="D284" s="4">
        <v>2</v>
      </c>
      <c r="E284" s="4">
        <v>0</v>
      </c>
      <c r="F284" s="4">
        <f>ROUND(0.2*F283,O284)</f>
        <v>139186.97</v>
      </c>
      <c r="G284" s="4" t="s">
        <v>327</v>
      </c>
      <c r="H284" s="4" t="s">
        <v>328</v>
      </c>
      <c r="I284" s="4"/>
      <c r="J284" s="4"/>
      <c r="K284" s="4">
        <v>212</v>
      </c>
      <c r="L284" s="4">
        <v>29</v>
      </c>
      <c r="M284" s="4">
        <v>0</v>
      </c>
      <c r="N284" s="4" t="s">
        <v>3</v>
      </c>
      <c r="O284" s="4">
        <v>2</v>
      </c>
      <c r="P284" s="4"/>
      <c r="Q284" s="4"/>
      <c r="R284" s="4"/>
      <c r="S284" s="4"/>
      <c r="T284" s="4"/>
      <c r="U284" s="4"/>
      <c r="V284" s="4"/>
      <c r="W284" s="4">
        <v>139186.97</v>
      </c>
      <c r="X284" s="4">
        <v>1</v>
      </c>
      <c r="Y284" s="4">
        <v>139186.97</v>
      </c>
      <c r="Z284" s="4"/>
      <c r="AA284" s="4"/>
      <c r="AB284" s="4"/>
    </row>
    <row r="285" spans="1:95" x14ac:dyDescent="0.2">
      <c r="A285" s="4">
        <v>50</v>
      </c>
      <c r="B285" s="4">
        <v>0</v>
      </c>
      <c r="C285" s="4">
        <v>0</v>
      </c>
      <c r="D285" s="4">
        <v>2</v>
      </c>
      <c r="E285" s="4">
        <v>0</v>
      </c>
      <c r="F285" s="4">
        <f>ROUND(F284+F283,O285)</f>
        <v>835121.82</v>
      </c>
      <c r="G285" s="4" t="s">
        <v>329</v>
      </c>
      <c r="H285" s="4" t="s">
        <v>330</v>
      </c>
      <c r="I285" s="4"/>
      <c r="J285" s="4"/>
      <c r="K285" s="4">
        <v>212</v>
      </c>
      <c r="L285" s="4">
        <v>30</v>
      </c>
      <c r="M285" s="4">
        <v>0</v>
      </c>
      <c r="N285" s="4" t="s">
        <v>3</v>
      </c>
      <c r="O285" s="4">
        <v>2</v>
      </c>
      <c r="P285" s="4"/>
      <c r="Q285" s="4"/>
      <c r="R285" s="4"/>
      <c r="S285" s="4"/>
      <c r="T285" s="4"/>
      <c r="U285" s="4"/>
      <c r="V285" s="4"/>
      <c r="W285" s="4">
        <v>835121.82</v>
      </c>
      <c r="X285" s="4">
        <v>1</v>
      </c>
      <c r="Y285" s="4">
        <v>835121.82</v>
      </c>
      <c r="Z285" s="4"/>
      <c r="AA285" s="4"/>
      <c r="AB285" s="4"/>
    </row>
    <row r="287" spans="1:95" x14ac:dyDescent="0.2">
      <c r="A287" s="1">
        <v>3</v>
      </c>
      <c r="B287" s="1">
        <v>1</v>
      </c>
      <c r="C287" s="1"/>
      <c r="D287" s="1">
        <f>ROW(A527)</f>
        <v>527</v>
      </c>
      <c r="E287" s="1"/>
      <c r="F287" s="1" t="s">
        <v>16</v>
      </c>
      <c r="G287" s="1" t="s">
        <v>331</v>
      </c>
      <c r="H287" s="1" t="s">
        <v>3</v>
      </c>
      <c r="I287" s="1">
        <v>0</v>
      </c>
      <c r="J287" s="1" t="s">
        <v>3</v>
      </c>
      <c r="K287" s="1">
        <v>-1</v>
      </c>
      <c r="L287" s="1" t="s">
        <v>3</v>
      </c>
      <c r="M287" s="1" t="s">
        <v>3</v>
      </c>
      <c r="N287" s="1"/>
      <c r="O287" s="1"/>
      <c r="P287" s="1"/>
      <c r="Q287" s="1"/>
      <c r="R287" s="1"/>
      <c r="S287" s="1">
        <v>0</v>
      </c>
      <c r="T287" s="1"/>
      <c r="U287" s="1" t="s">
        <v>3</v>
      </c>
      <c r="V287" s="1">
        <v>0</v>
      </c>
      <c r="W287" s="1"/>
      <c r="X287" s="1"/>
      <c r="Y287" s="1"/>
      <c r="Z287" s="1"/>
      <c r="AA287" s="1"/>
      <c r="AB287" s="1" t="s">
        <v>3</v>
      </c>
      <c r="AC287" s="1" t="s">
        <v>3</v>
      </c>
      <c r="AD287" s="1" t="s">
        <v>3</v>
      </c>
      <c r="AE287" s="1" t="s">
        <v>3</v>
      </c>
      <c r="AF287" s="1" t="s">
        <v>3</v>
      </c>
      <c r="AG287" s="1" t="s">
        <v>3</v>
      </c>
      <c r="AH287" s="1"/>
      <c r="AI287" s="1"/>
      <c r="AJ287" s="1"/>
      <c r="AK287" s="1"/>
      <c r="AL287" s="1"/>
      <c r="AM287" s="1"/>
      <c r="AN287" s="1"/>
      <c r="AO287" s="1"/>
      <c r="AP287" s="1" t="s">
        <v>3</v>
      </c>
      <c r="AQ287" s="1" t="s">
        <v>3</v>
      </c>
      <c r="AR287" s="1" t="s">
        <v>3</v>
      </c>
      <c r="AS287" s="1"/>
      <c r="AT287" s="1"/>
      <c r="AU287" s="1"/>
      <c r="AV287" s="1"/>
      <c r="AW287" s="1"/>
      <c r="AX287" s="1"/>
      <c r="AY287" s="1"/>
      <c r="AZ287" s="1" t="s">
        <v>3</v>
      </c>
      <c r="BA287" s="1"/>
      <c r="BB287" s="1" t="s">
        <v>3</v>
      </c>
      <c r="BC287" s="1" t="s">
        <v>3</v>
      </c>
      <c r="BD287" s="1" t="s">
        <v>3</v>
      </c>
      <c r="BE287" s="1" t="s">
        <v>3</v>
      </c>
      <c r="BF287" s="1" t="s">
        <v>3</v>
      </c>
      <c r="BG287" s="1" t="s">
        <v>3</v>
      </c>
      <c r="BH287" s="1" t="s">
        <v>3</v>
      </c>
      <c r="BI287" s="1" t="s">
        <v>3</v>
      </c>
      <c r="BJ287" s="1" t="s">
        <v>3</v>
      </c>
      <c r="BK287" s="1" t="s">
        <v>3</v>
      </c>
      <c r="BL287" s="1" t="s">
        <v>3</v>
      </c>
      <c r="BM287" s="1" t="s">
        <v>3</v>
      </c>
      <c r="BN287" s="1" t="s">
        <v>3</v>
      </c>
      <c r="BO287" s="1" t="s">
        <v>3</v>
      </c>
      <c r="BP287" s="1" t="s">
        <v>3</v>
      </c>
      <c r="BQ287" s="1"/>
      <c r="BR287" s="1"/>
      <c r="BS287" s="1"/>
      <c r="BT287" s="1"/>
      <c r="BU287" s="1"/>
      <c r="BV287" s="1"/>
      <c r="BW287" s="1"/>
      <c r="BX287" s="1">
        <v>0</v>
      </c>
      <c r="BY287" s="1"/>
      <c r="BZ287" s="1"/>
      <c r="CA287" s="1"/>
      <c r="CB287" s="1"/>
      <c r="CC287" s="1"/>
      <c r="CD287" s="1"/>
      <c r="CE287" s="1"/>
      <c r="CF287" s="1">
        <v>0</v>
      </c>
      <c r="CG287" s="1">
        <v>0</v>
      </c>
      <c r="CH287" s="1"/>
      <c r="CI287" s="1" t="s">
        <v>3</v>
      </c>
      <c r="CJ287" s="1" t="s">
        <v>3</v>
      </c>
      <c r="CK287" t="s">
        <v>3</v>
      </c>
      <c r="CL287" t="s">
        <v>3</v>
      </c>
      <c r="CM287" t="s">
        <v>3</v>
      </c>
      <c r="CN287" t="s">
        <v>3</v>
      </c>
      <c r="CO287" t="s">
        <v>3</v>
      </c>
      <c r="CP287" t="s">
        <v>3</v>
      </c>
      <c r="CQ287" t="s">
        <v>3</v>
      </c>
    </row>
    <row r="289" spans="1:245" x14ac:dyDescent="0.2">
      <c r="A289" s="2">
        <v>52</v>
      </c>
      <c r="B289" s="2">
        <f t="shared" ref="B289:G289" si="217">B527</f>
        <v>1</v>
      </c>
      <c r="C289" s="2">
        <f t="shared" si="217"/>
        <v>3</v>
      </c>
      <c r="D289" s="2">
        <f t="shared" si="217"/>
        <v>287</v>
      </c>
      <c r="E289" s="2">
        <f t="shared" si="217"/>
        <v>0</v>
      </c>
      <c r="F289" s="2" t="str">
        <f t="shared" si="217"/>
        <v>Новая локальная смета</v>
      </c>
      <c r="G289" s="2" t="str">
        <f t="shared" si="217"/>
        <v>Реконструкция КВЛ-10кВ ф.18  с ПС-377 до ЗТП-312 по адресу: г.Москва, поселение Краснопахорское, п.Минзаг (инв. №43313334).</v>
      </c>
      <c r="H289" s="2"/>
      <c r="I289" s="2"/>
      <c r="J289" s="2"/>
      <c r="K289" s="2"/>
      <c r="L289" s="2"/>
      <c r="M289" s="2"/>
      <c r="N289" s="2"/>
      <c r="O289" s="2">
        <f t="shared" ref="O289:AT289" si="218">O527</f>
        <v>1742008.82</v>
      </c>
      <c r="P289" s="2">
        <f t="shared" si="218"/>
        <v>855497.28</v>
      </c>
      <c r="Q289" s="2">
        <f t="shared" si="218"/>
        <v>341147.07</v>
      </c>
      <c r="R289" s="2">
        <f t="shared" si="218"/>
        <v>154157.44</v>
      </c>
      <c r="S289" s="2">
        <f t="shared" si="218"/>
        <v>545364.47</v>
      </c>
      <c r="T289" s="2">
        <f t="shared" si="218"/>
        <v>0</v>
      </c>
      <c r="U289" s="2">
        <f t="shared" si="218"/>
        <v>1395.8600116800001</v>
      </c>
      <c r="V289" s="2">
        <f t="shared" si="218"/>
        <v>0</v>
      </c>
      <c r="W289" s="2">
        <f t="shared" si="218"/>
        <v>0</v>
      </c>
      <c r="X289" s="2">
        <f t="shared" si="218"/>
        <v>435829.17</v>
      </c>
      <c r="Y289" s="2">
        <f t="shared" si="218"/>
        <v>226055.2</v>
      </c>
      <c r="Z289" s="2">
        <f t="shared" si="218"/>
        <v>0</v>
      </c>
      <c r="AA289" s="2">
        <f t="shared" si="218"/>
        <v>0</v>
      </c>
      <c r="AB289" s="2">
        <f t="shared" si="218"/>
        <v>0</v>
      </c>
      <c r="AC289" s="2">
        <f t="shared" si="218"/>
        <v>0</v>
      </c>
      <c r="AD289" s="2">
        <f t="shared" si="218"/>
        <v>0</v>
      </c>
      <c r="AE289" s="2">
        <f t="shared" si="218"/>
        <v>0</v>
      </c>
      <c r="AF289" s="2">
        <f t="shared" si="218"/>
        <v>0</v>
      </c>
      <c r="AG289" s="2">
        <f t="shared" si="218"/>
        <v>0</v>
      </c>
      <c r="AH289" s="2">
        <f t="shared" si="218"/>
        <v>0</v>
      </c>
      <c r="AI289" s="2">
        <f t="shared" si="218"/>
        <v>0</v>
      </c>
      <c r="AJ289" s="2">
        <f t="shared" si="218"/>
        <v>0</v>
      </c>
      <c r="AK289" s="2">
        <f t="shared" si="218"/>
        <v>0</v>
      </c>
      <c r="AL289" s="2">
        <f t="shared" si="218"/>
        <v>0</v>
      </c>
      <c r="AM289" s="2">
        <f t="shared" si="218"/>
        <v>0</v>
      </c>
      <c r="AN289" s="2">
        <f t="shared" si="218"/>
        <v>0</v>
      </c>
      <c r="AO289" s="2">
        <f t="shared" si="218"/>
        <v>0</v>
      </c>
      <c r="AP289" s="2">
        <f t="shared" si="218"/>
        <v>0</v>
      </c>
      <c r="AQ289" s="2">
        <f t="shared" si="218"/>
        <v>0</v>
      </c>
      <c r="AR289" s="2">
        <f t="shared" si="218"/>
        <v>2650545.12</v>
      </c>
      <c r="AS289" s="2">
        <f t="shared" si="218"/>
        <v>571514.06999999995</v>
      </c>
      <c r="AT289" s="2">
        <f t="shared" si="218"/>
        <v>1532062.13</v>
      </c>
      <c r="AU289" s="2">
        <f t="shared" ref="AU289:BZ289" si="219">AU527</f>
        <v>546968.92000000004</v>
      </c>
      <c r="AV289" s="2">
        <f t="shared" si="219"/>
        <v>855497.28</v>
      </c>
      <c r="AW289" s="2">
        <f t="shared" si="219"/>
        <v>855497.28</v>
      </c>
      <c r="AX289" s="2">
        <f t="shared" si="219"/>
        <v>0</v>
      </c>
      <c r="AY289" s="2">
        <f t="shared" si="219"/>
        <v>855497.28</v>
      </c>
      <c r="AZ289" s="2">
        <f t="shared" si="219"/>
        <v>0</v>
      </c>
      <c r="BA289" s="2">
        <f t="shared" si="219"/>
        <v>0</v>
      </c>
      <c r="BB289" s="2">
        <f t="shared" si="219"/>
        <v>0</v>
      </c>
      <c r="BC289" s="2">
        <f t="shared" si="219"/>
        <v>0</v>
      </c>
      <c r="BD289" s="2">
        <f t="shared" si="219"/>
        <v>0</v>
      </c>
      <c r="BE289" s="2">
        <f t="shared" si="219"/>
        <v>0</v>
      </c>
      <c r="BF289" s="2">
        <f t="shared" si="219"/>
        <v>0</v>
      </c>
      <c r="BG289" s="2">
        <f t="shared" si="219"/>
        <v>0</v>
      </c>
      <c r="BH289" s="2">
        <f t="shared" si="219"/>
        <v>0</v>
      </c>
      <c r="BI289" s="2">
        <f t="shared" si="219"/>
        <v>0</v>
      </c>
      <c r="BJ289" s="2">
        <f t="shared" si="219"/>
        <v>0</v>
      </c>
      <c r="BK289" s="2">
        <f t="shared" si="219"/>
        <v>0</v>
      </c>
      <c r="BL289" s="2">
        <f t="shared" si="219"/>
        <v>0</v>
      </c>
      <c r="BM289" s="2">
        <f t="shared" si="219"/>
        <v>0</v>
      </c>
      <c r="BN289" s="2">
        <f t="shared" si="219"/>
        <v>0</v>
      </c>
      <c r="BO289" s="2">
        <f t="shared" si="219"/>
        <v>0</v>
      </c>
      <c r="BP289" s="2">
        <f t="shared" si="219"/>
        <v>0</v>
      </c>
      <c r="BQ289" s="2">
        <f t="shared" si="219"/>
        <v>0</v>
      </c>
      <c r="BR289" s="2">
        <f t="shared" si="219"/>
        <v>0</v>
      </c>
      <c r="BS289" s="2">
        <f t="shared" si="219"/>
        <v>0</v>
      </c>
      <c r="BT289" s="2">
        <f t="shared" si="219"/>
        <v>0</v>
      </c>
      <c r="BU289" s="2">
        <f t="shared" si="219"/>
        <v>0</v>
      </c>
      <c r="BV289" s="2">
        <f t="shared" si="219"/>
        <v>0</v>
      </c>
      <c r="BW289" s="2">
        <f t="shared" si="219"/>
        <v>0</v>
      </c>
      <c r="BX289" s="2">
        <f t="shared" si="219"/>
        <v>0</v>
      </c>
      <c r="BY289" s="2">
        <f t="shared" si="219"/>
        <v>0</v>
      </c>
      <c r="BZ289" s="2">
        <f t="shared" si="219"/>
        <v>0</v>
      </c>
      <c r="CA289" s="2">
        <f t="shared" ref="CA289:DF289" si="220">CA527</f>
        <v>0</v>
      </c>
      <c r="CB289" s="2">
        <f t="shared" si="220"/>
        <v>0</v>
      </c>
      <c r="CC289" s="2">
        <f t="shared" si="220"/>
        <v>0</v>
      </c>
      <c r="CD289" s="2">
        <f t="shared" si="220"/>
        <v>0</v>
      </c>
      <c r="CE289" s="2">
        <f t="shared" si="220"/>
        <v>0</v>
      </c>
      <c r="CF289" s="2">
        <f t="shared" si="220"/>
        <v>0</v>
      </c>
      <c r="CG289" s="2">
        <f t="shared" si="220"/>
        <v>0</v>
      </c>
      <c r="CH289" s="2">
        <f t="shared" si="220"/>
        <v>0</v>
      </c>
      <c r="CI289" s="2">
        <f t="shared" si="220"/>
        <v>0</v>
      </c>
      <c r="CJ289" s="2">
        <f t="shared" si="220"/>
        <v>0</v>
      </c>
      <c r="CK289" s="2">
        <f t="shared" si="220"/>
        <v>0</v>
      </c>
      <c r="CL289" s="2">
        <f t="shared" si="220"/>
        <v>0</v>
      </c>
      <c r="CM289" s="2">
        <f t="shared" si="220"/>
        <v>0</v>
      </c>
      <c r="CN289" s="2">
        <f t="shared" si="220"/>
        <v>0</v>
      </c>
      <c r="CO289" s="2">
        <f t="shared" si="220"/>
        <v>0</v>
      </c>
      <c r="CP289" s="2">
        <f t="shared" si="220"/>
        <v>0</v>
      </c>
      <c r="CQ289" s="2">
        <f t="shared" si="220"/>
        <v>0</v>
      </c>
      <c r="CR289" s="2">
        <f t="shared" si="220"/>
        <v>0</v>
      </c>
      <c r="CS289" s="2">
        <f t="shared" si="220"/>
        <v>0</v>
      </c>
      <c r="CT289" s="2">
        <f t="shared" si="220"/>
        <v>0</v>
      </c>
      <c r="CU289" s="2">
        <f t="shared" si="220"/>
        <v>0</v>
      </c>
      <c r="CV289" s="2">
        <f t="shared" si="220"/>
        <v>0</v>
      </c>
      <c r="CW289" s="2">
        <f t="shared" si="220"/>
        <v>0</v>
      </c>
      <c r="CX289" s="2">
        <f t="shared" si="220"/>
        <v>0</v>
      </c>
      <c r="CY289" s="2">
        <f t="shared" si="220"/>
        <v>0</v>
      </c>
      <c r="CZ289" s="2">
        <f t="shared" si="220"/>
        <v>0</v>
      </c>
      <c r="DA289" s="2">
        <f t="shared" si="220"/>
        <v>0</v>
      </c>
      <c r="DB289" s="2">
        <f t="shared" si="220"/>
        <v>0</v>
      </c>
      <c r="DC289" s="2">
        <f t="shared" si="220"/>
        <v>0</v>
      </c>
      <c r="DD289" s="2">
        <f t="shared" si="220"/>
        <v>0</v>
      </c>
      <c r="DE289" s="2">
        <f t="shared" si="220"/>
        <v>0</v>
      </c>
      <c r="DF289" s="2">
        <f t="shared" si="220"/>
        <v>0</v>
      </c>
      <c r="DG289" s="3">
        <f t="shared" ref="DG289:EL289" si="221">DG527</f>
        <v>0</v>
      </c>
      <c r="DH289" s="3">
        <f t="shared" si="221"/>
        <v>0</v>
      </c>
      <c r="DI289" s="3">
        <f t="shared" si="221"/>
        <v>0</v>
      </c>
      <c r="DJ289" s="3">
        <f t="shared" si="221"/>
        <v>0</v>
      </c>
      <c r="DK289" s="3">
        <f t="shared" si="221"/>
        <v>0</v>
      </c>
      <c r="DL289" s="3">
        <f t="shared" si="221"/>
        <v>0</v>
      </c>
      <c r="DM289" s="3">
        <f t="shared" si="221"/>
        <v>0</v>
      </c>
      <c r="DN289" s="3">
        <f t="shared" si="221"/>
        <v>0</v>
      </c>
      <c r="DO289" s="3">
        <f t="shared" si="221"/>
        <v>0</v>
      </c>
      <c r="DP289" s="3">
        <f t="shared" si="221"/>
        <v>0</v>
      </c>
      <c r="DQ289" s="3">
        <f t="shared" si="221"/>
        <v>0</v>
      </c>
      <c r="DR289" s="3">
        <f t="shared" si="221"/>
        <v>0</v>
      </c>
      <c r="DS289" s="3">
        <f t="shared" si="221"/>
        <v>0</v>
      </c>
      <c r="DT289" s="3">
        <f t="shared" si="221"/>
        <v>0</v>
      </c>
      <c r="DU289" s="3">
        <f t="shared" si="221"/>
        <v>0</v>
      </c>
      <c r="DV289" s="3">
        <f t="shared" si="221"/>
        <v>0</v>
      </c>
      <c r="DW289" s="3">
        <f t="shared" si="221"/>
        <v>0</v>
      </c>
      <c r="DX289" s="3">
        <f t="shared" si="221"/>
        <v>0</v>
      </c>
      <c r="DY289" s="3">
        <f t="shared" si="221"/>
        <v>0</v>
      </c>
      <c r="DZ289" s="3">
        <f t="shared" si="221"/>
        <v>0</v>
      </c>
      <c r="EA289" s="3">
        <f t="shared" si="221"/>
        <v>0</v>
      </c>
      <c r="EB289" s="3">
        <f t="shared" si="221"/>
        <v>0</v>
      </c>
      <c r="EC289" s="3">
        <f t="shared" si="221"/>
        <v>0</v>
      </c>
      <c r="ED289" s="3">
        <f t="shared" si="221"/>
        <v>0</v>
      </c>
      <c r="EE289" s="3">
        <f t="shared" si="221"/>
        <v>0</v>
      </c>
      <c r="EF289" s="3">
        <f t="shared" si="221"/>
        <v>0</v>
      </c>
      <c r="EG289" s="3">
        <f t="shared" si="221"/>
        <v>0</v>
      </c>
      <c r="EH289" s="3">
        <f t="shared" si="221"/>
        <v>0</v>
      </c>
      <c r="EI289" s="3">
        <f t="shared" si="221"/>
        <v>0</v>
      </c>
      <c r="EJ289" s="3">
        <f t="shared" si="221"/>
        <v>0</v>
      </c>
      <c r="EK289" s="3">
        <f t="shared" si="221"/>
        <v>0</v>
      </c>
      <c r="EL289" s="3">
        <f t="shared" si="221"/>
        <v>0</v>
      </c>
      <c r="EM289" s="3">
        <f t="shared" ref="EM289:FR289" si="222">EM527</f>
        <v>0</v>
      </c>
      <c r="EN289" s="3">
        <f t="shared" si="222"/>
        <v>0</v>
      </c>
      <c r="EO289" s="3">
        <f t="shared" si="222"/>
        <v>0</v>
      </c>
      <c r="EP289" s="3">
        <f t="shared" si="222"/>
        <v>0</v>
      </c>
      <c r="EQ289" s="3">
        <f t="shared" si="222"/>
        <v>0</v>
      </c>
      <c r="ER289" s="3">
        <f t="shared" si="222"/>
        <v>0</v>
      </c>
      <c r="ES289" s="3">
        <f t="shared" si="222"/>
        <v>0</v>
      </c>
      <c r="ET289" s="3">
        <f t="shared" si="222"/>
        <v>0</v>
      </c>
      <c r="EU289" s="3">
        <f t="shared" si="222"/>
        <v>0</v>
      </c>
      <c r="EV289" s="3">
        <f t="shared" si="222"/>
        <v>0</v>
      </c>
      <c r="EW289" s="3">
        <f t="shared" si="222"/>
        <v>0</v>
      </c>
      <c r="EX289" s="3">
        <f t="shared" si="222"/>
        <v>0</v>
      </c>
      <c r="EY289" s="3">
        <f t="shared" si="222"/>
        <v>0</v>
      </c>
      <c r="EZ289" s="3">
        <f t="shared" si="222"/>
        <v>0</v>
      </c>
      <c r="FA289" s="3">
        <f t="shared" si="222"/>
        <v>0</v>
      </c>
      <c r="FB289" s="3">
        <f t="shared" si="222"/>
        <v>0</v>
      </c>
      <c r="FC289" s="3">
        <f t="shared" si="222"/>
        <v>0</v>
      </c>
      <c r="FD289" s="3">
        <f t="shared" si="222"/>
        <v>0</v>
      </c>
      <c r="FE289" s="3">
        <f t="shared" si="222"/>
        <v>0</v>
      </c>
      <c r="FF289" s="3">
        <f t="shared" si="222"/>
        <v>0</v>
      </c>
      <c r="FG289" s="3">
        <f t="shared" si="222"/>
        <v>0</v>
      </c>
      <c r="FH289" s="3">
        <f t="shared" si="222"/>
        <v>0</v>
      </c>
      <c r="FI289" s="3">
        <f t="shared" si="222"/>
        <v>0</v>
      </c>
      <c r="FJ289" s="3">
        <f t="shared" si="222"/>
        <v>0</v>
      </c>
      <c r="FK289" s="3">
        <f t="shared" si="222"/>
        <v>0</v>
      </c>
      <c r="FL289" s="3">
        <f t="shared" si="222"/>
        <v>0</v>
      </c>
      <c r="FM289" s="3">
        <f t="shared" si="222"/>
        <v>0</v>
      </c>
      <c r="FN289" s="3">
        <f t="shared" si="222"/>
        <v>0</v>
      </c>
      <c r="FO289" s="3">
        <f t="shared" si="222"/>
        <v>0</v>
      </c>
      <c r="FP289" s="3">
        <f t="shared" si="222"/>
        <v>0</v>
      </c>
      <c r="FQ289" s="3">
        <f t="shared" si="222"/>
        <v>0</v>
      </c>
      <c r="FR289" s="3">
        <f t="shared" si="222"/>
        <v>0</v>
      </c>
      <c r="FS289" s="3">
        <f t="shared" ref="FS289:GX289" si="223">FS527</f>
        <v>0</v>
      </c>
      <c r="FT289" s="3">
        <f t="shared" si="223"/>
        <v>0</v>
      </c>
      <c r="FU289" s="3">
        <f t="shared" si="223"/>
        <v>0</v>
      </c>
      <c r="FV289" s="3">
        <f t="shared" si="223"/>
        <v>0</v>
      </c>
      <c r="FW289" s="3">
        <f t="shared" si="223"/>
        <v>0</v>
      </c>
      <c r="FX289" s="3">
        <f t="shared" si="223"/>
        <v>0</v>
      </c>
      <c r="FY289" s="3">
        <f t="shared" si="223"/>
        <v>0</v>
      </c>
      <c r="FZ289" s="3">
        <f t="shared" si="223"/>
        <v>0</v>
      </c>
      <c r="GA289" s="3">
        <f t="shared" si="223"/>
        <v>0</v>
      </c>
      <c r="GB289" s="3">
        <f t="shared" si="223"/>
        <v>0</v>
      </c>
      <c r="GC289" s="3">
        <f t="shared" si="223"/>
        <v>0</v>
      </c>
      <c r="GD289" s="3">
        <f t="shared" si="223"/>
        <v>0</v>
      </c>
      <c r="GE289" s="3">
        <f t="shared" si="223"/>
        <v>0</v>
      </c>
      <c r="GF289" s="3">
        <f t="shared" si="223"/>
        <v>0</v>
      </c>
      <c r="GG289" s="3">
        <f t="shared" si="223"/>
        <v>0</v>
      </c>
      <c r="GH289" s="3">
        <f t="shared" si="223"/>
        <v>0</v>
      </c>
      <c r="GI289" s="3">
        <f t="shared" si="223"/>
        <v>0</v>
      </c>
      <c r="GJ289" s="3">
        <f t="shared" si="223"/>
        <v>0</v>
      </c>
      <c r="GK289" s="3">
        <f t="shared" si="223"/>
        <v>0</v>
      </c>
      <c r="GL289" s="3">
        <f t="shared" si="223"/>
        <v>0</v>
      </c>
      <c r="GM289" s="3">
        <f t="shared" si="223"/>
        <v>0</v>
      </c>
      <c r="GN289" s="3">
        <f t="shared" si="223"/>
        <v>0</v>
      </c>
      <c r="GO289" s="3">
        <f t="shared" si="223"/>
        <v>0</v>
      </c>
      <c r="GP289" s="3">
        <f t="shared" si="223"/>
        <v>0</v>
      </c>
      <c r="GQ289" s="3">
        <f t="shared" si="223"/>
        <v>0</v>
      </c>
      <c r="GR289" s="3">
        <f t="shared" si="223"/>
        <v>0</v>
      </c>
      <c r="GS289" s="3">
        <f t="shared" si="223"/>
        <v>0</v>
      </c>
      <c r="GT289" s="3">
        <f t="shared" si="223"/>
        <v>0</v>
      </c>
      <c r="GU289" s="3">
        <f t="shared" si="223"/>
        <v>0</v>
      </c>
      <c r="GV289" s="3">
        <f t="shared" si="223"/>
        <v>0</v>
      </c>
      <c r="GW289" s="3">
        <f t="shared" si="223"/>
        <v>0</v>
      </c>
      <c r="GX289" s="3">
        <f t="shared" si="223"/>
        <v>0</v>
      </c>
    </row>
    <row r="291" spans="1:245" x14ac:dyDescent="0.2">
      <c r="A291" s="1">
        <v>4</v>
      </c>
      <c r="B291" s="1">
        <v>1</v>
      </c>
      <c r="C291" s="1"/>
      <c r="D291" s="1">
        <f>ROW(A310)</f>
        <v>310</v>
      </c>
      <c r="E291" s="1"/>
      <c r="F291" s="1" t="s">
        <v>18</v>
      </c>
      <c r="G291" s="1" t="s">
        <v>19</v>
      </c>
      <c r="H291" s="1" t="s">
        <v>3</v>
      </c>
      <c r="I291" s="1">
        <v>0</v>
      </c>
      <c r="J291" s="1"/>
      <c r="K291" s="1">
        <v>0</v>
      </c>
      <c r="L291" s="1"/>
      <c r="M291" s="1" t="s">
        <v>3</v>
      </c>
      <c r="N291" s="1"/>
      <c r="O291" s="1"/>
      <c r="P291" s="1"/>
      <c r="Q291" s="1"/>
      <c r="R291" s="1"/>
      <c r="S291" s="1">
        <v>0</v>
      </c>
      <c r="T291" s="1"/>
      <c r="U291" s="1" t="s">
        <v>3</v>
      </c>
      <c r="V291" s="1">
        <v>0</v>
      </c>
      <c r="W291" s="1"/>
      <c r="X291" s="1"/>
      <c r="Y291" s="1"/>
      <c r="Z291" s="1"/>
      <c r="AA291" s="1"/>
      <c r="AB291" s="1" t="s">
        <v>3</v>
      </c>
      <c r="AC291" s="1" t="s">
        <v>3</v>
      </c>
      <c r="AD291" s="1" t="s">
        <v>3</v>
      </c>
      <c r="AE291" s="1" t="s">
        <v>3</v>
      </c>
      <c r="AF291" s="1" t="s">
        <v>3</v>
      </c>
      <c r="AG291" s="1" t="s">
        <v>3</v>
      </c>
      <c r="AH291" s="1"/>
      <c r="AI291" s="1"/>
      <c r="AJ291" s="1"/>
      <c r="AK291" s="1"/>
      <c r="AL291" s="1"/>
      <c r="AM291" s="1"/>
      <c r="AN291" s="1"/>
      <c r="AO291" s="1"/>
      <c r="AP291" s="1" t="s">
        <v>3</v>
      </c>
      <c r="AQ291" s="1" t="s">
        <v>3</v>
      </c>
      <c r="AR291" s="1" t="s">
        <v>3</v>
      </c>
      <c r="AS291" s="1"/>
      <c r="AT291" s="1"/>
      <c r="AU291" s="1"/>
      <c r="AV291" s="1"/>
      <c r="AW291" s="1"/>
      <c r="AX291" s="1"/>
      <c r="AY291" s="1"/>
      <c r="AZ291" s="1" t="s">
        <v>3</v>
      </c>
      <c r="BA291" s="1"/>
      <c r="BB291" s="1" t="s">
        <v>3</v>
      </c>
      <c r="BC291" s="1" t="s">
        <v>3</v>
      </c>
      <c r="BD291" s="1" t="s">
        <v>3</v>
      </c>
      <c r="BE291" s="1" t="s">
        <v>3</v>
      </c>
      <c r="BF291" s="1" t="s">
        <v>3</v>
      </c>
      <c r="BG291" s="1" t="s">
        <v>3</v>
      </c>
      <c r="BH291" s="1" t="s">
        <v>3</v>
      </c>
      <c r="BI291" s="1" t="s">
        <v>3</v>
      </c>
      <c r="BJ291" s="1" t="s">
        <v>3</v>
      </c>
      <c r="BK291" s="1" t="s">
        <v>3</v>
      </c>
      <c r="BL291" s="1" t="s">
        <v>3</v>
      </c>
      <c r="BM291" s="1" t="s">
        <v>3</v>
      </c>
      <c r="BN291" s="1" t="s">
        <v>3</v>
      </c>
      <c r="BO291" s="1" t="s">
        <v>3</v>
      </c>
      <c r="BP291" s="1" t="s">
        <v>3</v>
      </c>
      <c r="BQ291" s="1"/>
      <c r="BR291" s="1"/>
      <c r="BS291" s="1"/>
      <c r="BT291" s="1"/>
      <c r="BU291" s="1"/>
      <c r="BV291" s="1"/>
      <c r="BW291" s="1"/>
      <c r="BX291" s="1">
        <v>0</v>
      </c>
      <c r="BY291" s="1"/>
      <c r="BZ291" s="1"/>
      <c r="CA291" s="1"/>
      <c r="CB291" s="1"/>
      <c r="CC291" s="1"/>
      <c r="CD291" s="1"/>
      <c r="CE291" s="1"/>
      <c r="CF291" s="1"/>
      <c r="CG291" s="1"/>
      <c r="CH291" s="1"/>
      <c r="CI291" s="1"/>
      <c r="CJ291" s="1">
        <v>0</v>
      </c>
    </row>
    <row r="293" spans="1:245" x14ac:dyDescent="0.2">
      <c r="A293" s="2">
        <v>52</v>
      </c>
      <c r="B293" s="2">
        <f t="shared" ref="B293:G293" si="224">B310</f>
        <v>1</v>
      </c>
      <c r="C293" s="2">
        <f t="shared" si="224"/>
        <v>4</v>
      </c>
      <c r="D293" s="2">
        <f t="shared" si="224"/>
        <v>291</v>
      </c>
      <c r="E293" s="2">
        <f t="shared" si="224"/>
        <v>0</v>
      </c>
      <c r="F293" s="2" t="str">
        <f t="shared" si="224"/>
        <v>Новый раздел</v>
      </c>
      <c r="G293" s="2" t="str">
        <f t="shared" si="224"/>
        <v>Демонтажные работы</v>
      </c>
      <c r="H293" s="2"/>
      <c r="I293" s="2"/>
      <c r="J293" s="2"/>
      <c r="K293" s="2"/>
      <c r="L293" s="2"/>
      <c r="M293" s="2"/>
      <c r="N293" s="2"/>
      <c r="O293" s="2">
        <f t="shared" ref="O293:AT293" si="225">O310</f>
        <v>88169.94</v>
      </c>
      <c r="P293" s="2">
        <f t="shared" si="225"/>
        <v>0</v>
      </c>
      <c r="Q293" s="2">
        <f t="shared" si="225"/>
        <v>43766.41</v>
      </c>
      <c r="R293" s="2">
        <f t="shared" si="225"/>
        <v>13170.71</v>
      </c>
      <c r="S293" s="2">
        <f t="shared" si="225"/>
        <v>44403.53</v>
      </c>
      <c r="T293" s="2">
        <f t="shared" si="225"/>
        <v>0</v>
      </c>
      <c r="U293" s="2">
        <f t="shared" si="225"/>
        <v>127.31917956000001</v>
      </c>
      <c r="V293" s="2">
        <f t="shared" si="225"/>
        <v>0</v>
      </c>
      <c r="W293" s="2">
        <f t="shared" si="225"/>
        <v>0</v>
      </c>
      <c r="X293" s="2">
        <f t="shared" si="225"/>
        <v>38951.589999999997</v>
      </c>
      <c r="Y293" s="2">
        <f t="shared" si="225"/>
        <v>18205.45</v>
      </c>
      <c r="Z293" s="2">
        <f t="shared" si="225"/>
        <v>0</v>
      </c>
      <c r="AA293" s="2">
        <f t="shared" si="225"/>
        <v>0</v>
      </c>
      <c r="AB293" s="2">
        <f t="shared" si="225"/>
        <v>88169.94</v>
      </c>
      <c r="AC293" s="2">
        <f t="shared" si="225"/>
        <v>0</v>
      </c>
      <c r="AD293" s="2">
        <f t="shared" si="225"/>
        <v>43766.41</v>
      </c>
      <c r="AE293" s="2">
        <f t="shared" si="225"/>
        <v>13170.71</v>
      </c>
      <c r="AF293" s="2">
        <f t="shared" si="225"/>
        <v>44403.53</v>
      </c>
      <c r="AG293" s="2">
        <f t="shared" si="225"/>
        <v>0</v>
      </c>
      <c r="AH293" s="2">
        <f t="shared" si="225"/>
        <v>127.31917956000001</v>
      </c>
      <c r="AI293" s="2">
        <f t="shared" si="225"/>
        <v>0</v>
      </c>
      <c r="AJ293" s="2">
        <f t="shared" si="225"/>
        <v>0</v>
      </c>
      <c r="AK293" s="2">
        <f t="shared" si="225"/>
        <v>38951.589999999997</v>
      </c>
      <c r="AL293" s="2">
        <f t="shared" si="225"/>
        <v>18205.45</v>
      </c>
      <c r="AM293" s="2">
        <f t="shared" si="225"/>
        <v>0</v>
      </c>
      <c r="AN293" s="2">
        <f t="shared" si="225"/>
        <v>0</v>
      </c>
      <c r="AO293" s="2">
        <f t="shared" si="225"/>
        <v>0</v>
      </c>
      <c r="AP293" s="2">
        <f t="shared" si="225"/>
        <v>0</v>
      </c>
      <c r="AQ293" s="2">
        <f t="shared" si="225"/>
        <v>0</v>
      </c>
      <c r="AR293" s="2">
        <f t="shared" si="225"/>
        <v>166400.13</v>
      </c>
      <c r="AS293" s="2">
        <f t="shared" si="225"/>
        <v>117210.77</v>
      </c>
      <c r="AT293" s="2">
        <f t="shared" si="225"/>
        <v>49189.36</v>
      </c>
      <c r="AU293" s="2">
        <f t="shared" ref="AU293:BZ293" si="226">AU310</f>
        <v>0</v>
      </c>
      <c r="AV293" s="2">
        <f t="shared" si="226"/>
        <v>0</v>
      </c>
      <c r="AW293" s="2">
        <f t="shared" si="226"/>
        <v>0</v>
      </c>
      <c r="AX293" s="2">
        <f t="shared" si="226"/>
        <v>0</v>
      </c>
      <c r="AY293" s="2">
        <f t="shared" si="226"/>
        <v>0</v>
      </c>
      <c r="AZ293" s="2">
        <f t="shared" si="226"/>
        <v>0</v>
      </c>
      <c r="BA293" s="2">
        <f t="shared" si="226"/>
        <v>0</v>
      </c>
      <c r="BB293" s="2">
        <f t="shared" si="226"/>
        <v>0</v>
      </c>
      <c r="BC293" s="2">
        <f t="shared" si="226"/>
        <v>0</v>
      </c>
      <c r="BD293" s="2">
        <f t="shared" si="226"/>
        <v>0</v>
      </c>
      <c r="BE293" s="2">
        <f t="shared" si="226"/>
        <v>0</v>
      </c>
      <c r="BF293" s="2">
        <f t="shared" si="226"/>
        <v>0</v>
      </c>
      <c r="BG293" s="2">
        <f t="shared" si="226"/>
        <v>0</v>
      </c>
      <c r="BH293" s="2">
        <f t="shared" si="226"/>
        <v>0</v>
      </c>
      <c r="BI293" s="2">
        <f t="shared" si="226"/>
        <v>0</v>
      </c>
      <c r="BJ293" s="2">
        <f t="shared" si="226"/>
        <v>0</v>
      </c>
      <c r="BK293" s="2">
        <f t="shared" si="226"/>
        <v>0</v>
      </c>
      <c r="BL293" s="2">
        <f t="shared" si="226"/>
        <v>0</v>
      </c>
      <c r="BM293" s="2">
        <f t="shared" si="226"/>
        <v>0</v>
      </c>
      <c r="BN293" s="2">
        <f t="shared" si="226"/>
        <v>0</v>
      </c>
      <c r="BO293" s="2">
        <f t="shared" si="226"/>
        <v>0</v>
      </c>
      <c r="BP293" s="2">
        <f t="shared" si="226"/>
        <v>0</v>
      </c>
      <c r="BQ293" s="2">
        <f t="shared" si="226"/>
        <v>0</v>
      </c>
      <c r="BR293" s="2">
        <f t="shared" si="226"/>
        <v>0</v>
      </c>
      <c r="BS293" s="2">
        <f t="shared" si="226"/>
        <v>0</v>
      </c>
      <c r="BT293" s="2">
        <f t="shared" si="226"/>
        <v>0</v>
      </c>
      <c r="BU293" s="2">
        <f t="shared" si="226"/>
        <v>0</v>
      </c>
      <c r="BV293" s="2">
        <f t="shared" si="226"/>
        <v>0</v>
      </c>
      <c r="BW293" s="2">
        <f t="shared" si="226"/>
        <v>0</v>
      </c>
      <c r="BX293" s="2">
        <f t="shared" si="226"/>
        <v>0</v>
      </c>
      <c r="BY293" s="2">
        <f t="shared" si="226"/>
        <v>0</v>
      </c>
      <c r="BZ293" s="2">
        <f t="shared" si="226"/>
        <v>0</v>
      </c>
      <c r="CA293" s="2">
        <f t="shared" ref="CA293:DF293" si="227">CA310</f>
        <v>166400.13</v>
      </c>
      <c r="CB293" s="2">
        <f t="shared" si="227"/>
        <v>117210.77</v>
      </c>
      <c r="CC293" s="2">
        <f t="shared" si="227"/>
        <v>49189.36</v>
      </c>
      <c r="CD293" s="2">
        <f t="shared" si="227"/>
        <v>0</v>
      </c>
      <c r="CE293" s="2">
        <f t="shared" si="227"/>
        <v>0</v>
      </c>
      <c r="CF293" s="2">
        <f t="shared" si="227"/>
        <v>0</v>
      </c>
      <c r="CG293" s="2">
        <f t="shared" si="227"/>
        <v>0</v>
      </c>
      <c r="CH293" s="2">
        <f t="shared" si="227"/>
        <v>0</v>
      </c>
      <c r="CI293" s="2">
        <f t="shared" si="227"/>
        <v>0</v>
      </c>
      <c r="CJ293" s="2">
        <f t="shared" si="227"/>
        <v>0</v>
      </c>
      <c r="CK293" s="2">
        <f t="shared" si="227"/>
        <v>0</v>
      </c>
      <c r="CL293" s="2">
        <f t="shared" si="227"/>
        <v>0</v>
      </c>
      <c r="CM293" s="2">
        <f t="shared" si="227"/>
        <v>0</v>
      </c>
      <c r="CN293" s="2">
        <f t="shared" si="227"/>
        <v>0</v>
      </c>
      <c r="CO293" s="2">
        <f t="shared" si="227"/>
        <v>0</v>
      </c>
      <c r="CP293" s="2">
        <f t="shared" si="227"/>
        <v>0</v>
      </c>
      <c r="CQ293" s="2">
        <f t="shared" si="227"/>
        <v>0</v>
      </c>
      <c r="CR293" s="2">
        <f t="shared" si="227"/>
        <v>0</v>
      </c>
      <c r="CS293" s="2">
        <f t="shared" si="227"/>
        <v>0</v>
      </c>
      <c r="CT293" s="2">
        <f t="shared" si="227"/>
        <v>0</v>
      </c>
      <c r="CU293" s="2">
        <f t="shared" si="227"/>
        <v>0</v>
      </c>
      <c r="CV293" s="2">
        <f t="shared" si="227"/>
        <v>0</v>
      </c>
      <c r="CW293" s="2">
        <f t="shared" si="227"/>
        <v>0</v>
      </c>
      <c r="CX293" s="2">
        <f t="shared" si="227"/>
        <v>0</v>
      </c>
      <c r="CY293" s="2">
        <f t="shared" si="227"/>
        <v>0</v>
      </c>
      <c r="CZ293" s="2">
        <f t="shared" si="227"/>
        <v>0</v>
      </c>
      <c r="DA293" s="2">
        <f t="shared" si="227"/>
        <v>0</v>
      </c>
      <c r="DB293" s="2">
        <f t="shared" si="227"/>
        <v>0</v>
      </c>
      <c r="DC293" s="2">
        <f t="shared" si="227"/>
        <v>0</v>
      </c>
      <c r="DD293" s="2">
        <f t="shared" si="227"/>
        <v>0</v>
      </c>
      <c r="DE293" s="2">
        <f t="shared" si="227"/>
        <v>0</v>
      </c>
      <c r="DF293" s="2">
        <f t="shared" si="227"/>
        <v>0</v>
      </c>
      <c r="DG293" s="3">
        <f t="shared" ref="DG293:EL293" si="228">DG310</f>
        <v>0</v>
      </c>
      <c r="DH293" s="3">
        <f t="shared" si="228"/>
        <v>0</v>
      </c>
      <c r="DI293" s="3">
        <f t="shared" si="228"/>
        <v>0</v>
      </c>
      <c r="DJ293" s="3">
        <f t="shared" si="228"/>
        <v>0</v>
      </c>
      <c r="DK293" s="3">
        <f t="shared" si="228"/>
        <v>0</v>
      </c>
      <c r="DL293" s="3">
        <f t="shared" si="228"/>
        <v>0</v>
      </c>
      <c r="DM293" s="3">
        <f t="shared" si="228"/>
        <v>0</v>
      </c>
      <c r="DN293" s="3">
        <f t="shared" si="228"/>
        <v>0</v>
      </c>
      <c r="DO293" s="3">
        <f t="shared" si="228"/>
        <v>0</v>
      </c>
      <c r="DP293" s="3">
        <f t="shared" si="228"/>
        <v>0</v>
      </c>
      <c r="DQ293" s="3">
        <f t="shared" si="228"/>
        <v>0</v>
      </c>
      <c r="DR293" s="3">
        <f t="shared" si="228"/>
        <v>0</v>
      </c>
      <c r="DS293" s="3">
        <f t="shared" si="228"/>
        <v>0</v>
      </c>
      <c r="DT293" s="3">
        <f t="shared" si="228"/>
        <v>0</v>
      </c>
      <c r="DU293" s="3">
        <f t="shared" si="228"/>
        <v>0</v>
      </c>
      <c r="DV293" s="3">
        <f t="shared" si="228"/>
        <v>0</v>
      </c>
      <c r="DW293" s="3">
        <f t="shared" si="228"/>
        <v>0</v>
      </c>
      <c r="DX293" s="3">
        <f t="shared" si="228"/>
        <v>0</v>
      </c>
      <c r="DY293" s="3">
        <f t="shared" si="228"/>
        <v>0</v>
      </c>
      <c r="DZ293" s="3">
        <f t="shared" si="228"/>
        <v>0</v>
      </c>
      <c r="EA293" s="3">
        <f t="shared" si="228"/>
        <v>0</v>
      </c>
      <c r="EB293" s="3">
        <f t="shared" si="228"/>
        <v>0</v>
      </c>
      <c r="EC293" s="3">
        <f t="shared" si="228"/>
        <v>0</v>
      </c>
      <c r="ED293" s="3">
        <f t="shared" si="228"/>
        <v>0</v>
      </c>
      <c r="EE293" s="3">
        <f t="shared" si="228"/>
        <v>0</v>
      </c>
      <c r="EF293" s="3">
        <f t="shared" si="228"/>
        <v>0</v>
      </c>
      <c r="EG293" s="3">
        <f t="shared" si="228"/>
        <v>0</v>
      </c>
      <c r="EH293" s="3">
        <f t="shared" si="228"/>
        <v>0</v>
      </c>
      <c r="EI293" s="3">
        <f t="shared" si="228"/>
        <v>0</v>
      </c>
      <c r="EJ293" s="3">
        <f t="shared" si="228"/>
        <v>0</v>
      </c>
      <c r="EK293" s="3">
        <f t="shared" si="228"/>
        <v>0</v>
      </c>
      <c r="EL293" s="3">
        <f t="shared" si="228"/>
        <v>0</v>
      </c>
      <c r="EM293" s="3">
        <f t="shared" ref="EM293:FR293" si="229">EM310</f>
        <v>0</v>
      </c>
      <c r="EN293" s="3">
        <f t="shared" si="229"/>
        <v>0</v>
      </c>
      <c r="EO293" s="3">
        <f t="shared" si="229"/>
        <v>0</v>
      </c>
      <c r="EP293" s="3">
        <f t="shared" si="229"/>
        <v>0</v>
      </c>
      <c r="EQ293" s="3">
        <f t="shared" si="229"/>
        <v>0</v>
      </c>
      <c r="ER293" s="3">
        <f t="shared" si="229"/>
        <v>0</v>
      </c>
      <c r="ES293" s="3">
        <f t="shared" si="229"/>
        <v>0</v>
      </c>
      <c r="ET293" s="3">
        <f t="shared" si="229"/>
        <v>0</v>
      </c>
      <c r="EU293" s="3">
        <f t="shared" si="229"/>
        <v>0</v>
      </c>
      <c r="EV293" s="3">
        <f t="shared" si="229"/>
        <v>0</v>
      </c>
      <c r="EW293" s="3">
        <f t="shared" si="229"/>
        <v>0</v>
      </c>
      <c r="EX293" s="3">
        <f t="shared" si="229"/>
        <v>0</v>
      </c>
      <c r="EY293" s="3">
        <f t="shared" si="229"/>
        <v>0</v>
      </c>
      <c r="EZ293" s="3">
        <f t="shared" si="229"/>
        <v>0</v>
      </c>
      <c r="FA293" s="3">
        <f t="shared" si="229"/>
        <v>0</v>
      </c>
      <c r="FB293" s="3">
        <f t="shared" si="229"/>
        <v>0</v>
      </c>
      <c r="FC293" s="3">
        <f t="shared" si="229"/>
        <v>0</v>
      </c>
      <c r="FD293" s="3">
        <f t="shared" si="229"/>
        <v>0</v>
      </c>
      <c r="FE293" s="3">
        <f t="shared" si="229"/>
        <v>0</v>
      </c>
      <c r="FF293" s="3">
        <f t="shared" si="229"/>
        <v>0</v>
      </c>
      <c r="FG293" s="3">
        <f t="shared" si="229"/>
        <v>0</v>
      </c>
      <c r="FH293" s="3">
        <f t="shared" si="229"/>
        <v>0</v>
      </c>
      <c r="FI293" s="3">
        <f t="shared" si="229"/>
        <v>0</v>
      </c>
      <c r="FJ293" s="3">
        <f t="shared" si="229"/>
        <v>0</v>
      </c>
      <c r="FK293" s="3">
        <f t="shared" si="229"/>
        <v>0</v>
      </c>
      <c r="FL293" s="3">
        <f t="shared" si="229"/>
        <v>0</v>
      </c>
      <c r="FM293" s="3">
        <f t="shared" si="229"/>
        <v>0</v>
      </c>
      <c r="FN293" s="3">
        <f t="shared" si="229"/>
        <v>0</v>
      </c>
      <c r="FO293" s="3">
        <f t="shared" si="229"/>
        <v>0</v>
      </c>
      <c r="FP293" s="3">
        <f t="shared" si="229"/>
        <v>0</v>
      </c>
      <c r="FQ293" s="3">
        <f t="shared" si="229"/>
        <v>0</v>
      </c>
      <c r="FR293" s="3">
        <f t="shared" si="229"/>
        <v>0</v>
      </c>
      <c r="FS293" s="3">
        <f t="shared" ref="FS293:GX293" si="230">FS310</f>
        <v>0</v>
      </c>
      <c r="FT293" s="3">
        <f t="shared" si="230"/>
        <v>0</v>
      </c>
      <c r="FU293" s="3">
        <f t="shared" si="230"/>
        <v>0</v>
      </c>
      <c r="FV293" s="3">
        <f t="shared" si="230"/>
        <v>0</v>
      </c>
      <c r="FW293" s="3">
        <f t="shared" si="230"/>
        <v>0</v>
      </c>
      <c r="FX293" s="3">
        <f t="shared" si="230"/>
        <v>0</v>
      </c>
      <c r="FY293" s="3">
        <f t="shared" si="230"/>
        <v>0</v>
      </c>
      <c r="FZ293" s="3">
        <f t="shared" si="230"/>
        <v>0</v>
      </c>
      <c r="GA293" s="3">
        <f t="shared" si="230"/>
        <v>0</v>
      </c>
      <c r="GB293" s="3">
        <f t="shared" si="230"/>
        <v>0</v>
      </c>
      <c r="GC293" s="3">
        <f t="shared" si="230"/>
        <v>0</v>
      </c>
      <c r="GD293" s="3">
        <f t="shared" si="230"/>
        <v>0</v>
      </c>
      <c r="GE293" s="3">
        <f t="shared" si="230"/>
        <v>0</v>
      </c>
      <c r="GF293" s="3">
        <f t="shared" si="230"/>
        <v>0</v>
      </c>
      <c r="GG293" s="3">
        <f t="shared" si="230"/>
        <v>0</v>
      </c>
      <c r="GH293" s="3">
        <f t="shared" si="230"/>
        <v>0</v>
      </c>
      <c r="GI293" s="3">
        <f t="shared" si="230"/>
        <v>0</v>
      </c>
      <c r="GJ293" s="3">
        <f t="shared" si="230"/>
        <v>0</v>
      </c>
      <c r="GK293" s="3">
        <f t="shared" si="230"/>
        <v>0</v>
      </c>
      <c r="GL293" s="3">
        <f t="shared" si="230"/>
        <v>0</v>
      </c>
      <c r="GM293" s="3">
        <f t="shared" si="230"/>
        <v>0</v>
      </c>
      <c r="GN293" s="3">
        <f t="shared" si="230"/>
        <v>0</v>
      </c>
      <c r="GO293" s="3">
        <f t="shared" si="230"/>
        <v>0</v>
      </c>
      <c r="GP293" s="3">
        <f t="shared" si="230"/>
        <v>0</v>
      </c>
      <c r="GQ293" s="3">
        <f t="shared" si="230"/>
        <v>0</v>
      </c>
      <c r="GR293" s="3">
        <f t="shared" si="230"/>
        <v>0</v>
      </c>
      <c r="GS293" s="3">
        <f t="shared" si="230"/>
        <v>0</v>
      </c>
      <c r="GT293" s="3">
        <f t="shared" si="230"/>
        <v>0</v>
      </c>
      <c r="GU293" s="3">
        <f t="shared" si="230"/>
        <v>0</v>
      </c>
      <c r="GV293" s="3">
        <f t="shared" si="230"/>
        <v>0</v>
      </c>
      <c r="GW293" s="3">
        <f t="shared" si="230"/>
        <v>0</v>
      </c>
      <c r="GX293" s="3">
        <f t="shared" si="230"/>
        <v>0</v>
      </c>
    </row>
    <row r="295" spans="1:245" x14ac:dyDescent="0.2">
      <c r="A295">
        <v>17</v>
      </c>
      <c r="B295">
        <v>1</v>
      </c>
      <c r="C295">
        <f>ROW(SmtRes!A64)</f>
        <v>64</v>
      </c>
      <c r="D295">
        <f>ROW(EtalonRes!A106)</f>
        <v>106</v>
      </c>
      <c r="E295" t="s">
        <v>20</v>
      </c>
      <c r="F295" t="s">
        <v>21</v>
      </c>
      <c r="G295" t="s">
        <v>22</v>
      </c>
      <c r="H295" t="s">
        <v>23</v>
      </c>
      <c r="I295">
        <v>6</v>
      </c>
      <c r="J295">
        <v>0</v>
      </c>
      <c r="K295">
        <v>6</v>
      </c>
      <c r="O295">
        <f t="shared" ref="O295:O308" si="231">ROUND(CP295,2)</f>
        <v>12664.27</v>
      </c>
      <c r="P295">
        <f t="shared" ref="P295:P308" si="232">ROUND((ROUND((AC295*AW295*I295),2)*BC295),2)</f>
        <v>0</v>
      </c>
      <c r="Q295">
        <f>(ROUND((ROUND(((ET295)*AV295*I295),2)*BB295),2)+ROUND((ROUND(((AE295-(EU295))*AV295*I295),2)*BS295),2))</f>
        <v>9236.77</v>
      </c>
      <c r="R295">
        <f t="shared" ref="R295:R308" si="233">ROUND((ROUND((AE295*AV295*I295),2)*BS295),2)</f>
        <v>2544.75</v>
      </c>
      <c r="S295">
        <f t="shared" ref="S295:S308" si="234">ROUND((ROUND((AF295*AV295*I295),2)*BA295),2)</f>
        <v>3427.5</v>
      </c>
      <c r="T295">
        <f t="shared" ref="T295:T308" si="235">ROUND(CU295*I295,2)</f>
        <v>0</v>
      </c>
      <c r="U295">
        <f t="shared" ref="U295:U308" si="236">CV295*I295</f>
        <v>10.04388</v>
      </c>
      <c r="V295">
        <f t="shared" ref="V295:V308" si="237">CW295*I295</f>
        <v>0</v>
      </c>
      <c r="W295">
        <f t="shared" ref="W295:W308" si="238">ROUND(CX295*I295,2)</f>
        <v>0</v>
      </c>
      <c r="X295">
        <f t="shared" ref="X295:X308" si="239">ROUND(CY295,2)</f>
        <v>3221.85</v>
      </c>
      <c r="Y295">
        <f t="shared" ref="Y295:Y308" si="240">ROUND(CZ295,2)</f>
        <v>1405.28</v>
      </c>
      <c r="AA295">
        <v>54346617</v>
      </c>
      <c r="AB295">
        <f t="shared" ref="AB295:AB308" si="241">ROUND((AC295+AD295+AF295),6)</f>
        <v>161.53</v>
      </c>
      <c r="AC295">
        <f>ROUND((ES295),6)</f>
        <v>0</v>
      </c>
      <c r="AD295">
        <f>ROUND((((ET295)-(EU295))+AE295),6)</f>
        <v>143.19999999999999</v>
      </c>
      <c r="AE295">
        <f>ROUND((EU295),6)</f>
        <v>13.61</v>
      </c>
      <c r="AF295">
        <f>ROUND((EV295),6)</f>
        <v>18.329999999999998</v>
      </c>
      <c r="AG295">
        <f t="shared" ref="AG295:AG308" si="242">ROUND((AP295),6)</f>
        <v>0</v>
      </c>
      <c r="AH295">
        <f>(EW295)</f>
        <v>1.54</v>
      </c>
      <c r="AI295">
        <f>(EX295)</f>
        <v>0</v>
      </c>
      <c r="AJ295">
        <f t="shared" ref="AJ295:AJ308" si="243">(AS295)</f>
        <v>0</v>
      </c>
      <c r="AK295">
        <v>161.53</v>
      </c>
      <c r="AL295">
        <v>0</v>
      </c>
      <c r="AM295">
        <v>143.19999999999999</v>
      </c>
      <c r="AN295">
        <v>13.61</v>
      </c>
      <c r="AO295">
        <v>18.329999999999998</v>
      </c>
      <c r="AP295">
        <v>0</v>
      </c>
      <c r="AQ295">
        <v>1.54</v>
      </c>
      <c r="AR295">
        <v>0</v>
      </c>
      <c r="AS295">
        <v>0</v>
      </c>
      <c r="AT295">
        <v>94</v>
      </c>
      <c r="AU295">
        <v>41</v>
      </c>
      <c r="AV295">
        <v>1.087</v>
      </c>
      <c r="AW295">
        <v>1</v>
      </c>
      <c r="AZ295">
        <v>1</v>
      </c>
      <c r="BA295">
        <v>28.67</v>
      </c>
      <c r="BB295">
        <v>9.89</v>
      </c>
      <c r="BC295">
        <v>1</v>
      </c>
      <c r="BD295" t="s">
        <v>3</v>
      </c>
      <c r="BE295" t="s">
        <v>3</v>
      </c>
      <c r="BF295" t="s">
        <v>3</v>
      </c>
      <c r="BG295" t="s">
        <v>3</v>
      </c>
      <c r="BH295">
        <v>0</v>
      </c>
      <c r="BI295">
        <v>1</v>
      </c>
      <c r="BJ295" t="s">
        <v>24</v>
      </c>
      <c r="BM295">
        <v>235</v>
      </c>
      <c r="BN295">
        <v>0</v>
      </c>
      <c r="BO295" t="s">
        <v>21</v>
      </c>
      <c r="BP295">
        <v>1</v>
      </c>
      <c r="BQ295">
        <v>30</v>
      </c>
      <c r="BR295">
        <v>0</v>
      </c>
      <c r="BS295">
        <v>28.67</v>
      </c>
      <c r="BT295">
        <v>1</v>
      </c>
      <c r="BU295">
        <v>1</v>
      </c>
      <c r="BV295">
        <v>1</v>
      </c>
      <c r="BW295">
        <v>1</v>
      </c>
      <c r="BX295">
        <v>1</v>
      </c>
      <c r="BY295" t="s">
        <v>3</v>
      </c>
      <c r="BZ295">
        <v>94</v>
      </c>
      <c r="CA295">
        <v>41</v>
      </c>
      <c r="CB295" t="s">
        <v>3</v>
      </c>
      <c r="CE295">
        <v>30</v>
      </c>
      <c r="CF295">
        <v>0</v>
      </c>
      <c r="CG295">
        <v>0</v>
      </c>
      <c r="CM295">
        <v>0</v>
      </c>
      <c r="CN295" t="s">
        <v>3</v>
      </c>
      <c r="CO295">
        <v>0</v>
      </c>
      <c r="CP295">
        <f t="shared" ref="CP295:CP308" si="244">(P295+Q295+S295)</f>
        <v>12664.27</v>
      </c>
      <c r="CQ295">
        <f t="shared" ref="CQ295:CQ308" si="245">ROUND((ROUND((AC295*AW295*1),2)*BC295),2)</f>
        <v>0</v>
      </c>
      <c r="CR295">
        <f>(ROUND((ROUND(((ET295)*AV295*1),2)*BB295),2)+ROUND((ROUND(((AE295-(EU295))*AV295*1),2)*BS295),2))</f>
        <v>1539.48</v>
      </c>
      <c r="CS295">
        <f t="shared" ref="CS295:CS308" si="246">ROUND((ROUND((AE295*AV295*1),2)*BS295),2)</f>
        <v>424.03</v>
      </c>
      <c r="CT295">
        <f t="shared" ref="CT295:CT308" si="247">ROUND((ROUND((AF295*AV295*1),2)*BA295),2)</f>
        <v>571.11</v>
      </c>
      <c r="CU295">
        <f t="shared" ref="CU295:CU308" si="248">AG295</f>
        <v>0</v>
      </c>
      <c r="CV295">
        <f t="shared" ref="CV295:CV308" si="249">(AH295*AV295)</f>
        <v>1.67398</v>
      </c>
      <c r="CW295">
        <f t="shared" ref="CW295:CW308" si="250">AI295</f>
        <v>0</v>
      </c>
      <c r="CX295">
        <f t="shared" ref="CX295:CX308" si="251">AJ295</f>
        <v>0</v>
      </c>
      <c r="CY295">
        <f t="shared" ref="CY295:CY308" si="252">S295*(BZ295/100)</f>
        <v>3221.85</v>
      </c>
      <c r="CZ295">
        <f t="shared" ref="CZ295:CZ308" si="253">S295*(CA295/100)</f>
        <v>1405.2749999999999</v>
      </c>
      <c r="DC295" t="s">
        <v>3</v>
      </c>
      <c r="DD295" t="s">
        <v>3</v>
      </c>
      <c r="DE295" t="s">
        <v>3</v>
      </c>
      <c r="DF295" t="s">
        <v>3</v>
      </c>
      <c r="DG295" t="s">
        <v>3</v>
      </c>
      <c r="DH295" t="s">
        <v>3</v>
      </c>
      <c r="DI295" t="s">
        <v>3</v>
      </c>
      <c r="DJ295" t="s">
        <v>3</v>
      </c>
      <c r="DK295" t="s">
        <v>3</v>
      </c>
      <c r="DL295" t="s">
        <v>3</v>
      </c>
      <c r="DM295" t="s">
        <v>3</v>
      </c>
      <c r="DN295">
        <v>114</v>
      </c>
      <c r="DO295">
        <v>80</v>
      </c>
      <c r="DP295">
        <v>1.087</v>
      </c>
      <c r="DQ295">
        <v>1</v>
      </c>
      <c r="DU295">
        <v>1013</v>
      </c>
      <c r="DV295" t="s">
        <v>23</v>
      </c>
      <c r="DW295" t="s">
        <v>23</v>
      </c>
      <c r="DX295">
        <v>1</v>
      </c>
      <c r="DZ295" t="s">
        <v>3</v>
      </c>
      <c r="EA295" t="s">
        <v>3</v>
      </c>
      <c r="EB295" t="s">
        <v>3</v>
      </c>
      <c r="EC295" t="s">
        <v>3</v>
      </c>
      <c r="EE295">
        <v>54007979</v>
      </c>
      <c r="EF295">
        <v>30</v>
      </c>
      <c r="EG295" t="s">
        <v>25</v>
      </c>
      <c r="EH295">
        <v>0</v>
      </c>
      <c r="EI295" t="s">
        <v>3</v>
      </c>
      <c r="EJ295">
        <v>1</v>
      </c>
      <c r="EK295">
        <v>235</v>
      </c>
      <c r="EL295" t="s">
        <v>26</v>
      </c>
      <c r="EM295" t="s">
        <v>27</v>
      </c>
      <c r="EO295" t="s">
        <v>3</v>
      </c>
      <c r="EQ295">
        <v>0</v>
      </c>
      <c r="ER295">
        <v>161.53</v>
      </c>
      <c r="ES295">
        <v>0</v>
      </c>
      <c r="ET295">
        <v>143.19999999999999</v>
      </c>
      <c r="EU295">
        <v>13.61</v>
      </c>
      <c r="EV295">
        <v>18.329999999999998</v>
      </c>
      <c r="EW295">
        <v>1.54</v>
      </c>
      <c r="EX295">
        <v>0</v>
      </c>
      <c r="EY295">
        <v>0</v>
      </c>
      <c r="FQ295">
        <v>0</v>
      </c>
      <c r="FR295">
        <f t="shared" ref="FR295:FR308" si="254">ROUND(IF(AND(BH295=3,BI295=3),P295,0),2)</f>
        <v>0</v>
      </c>
      <c r="FS295">
        <v>0</v>
      </c>
      <c r="FX295">
        <v>114</v>
      </c>
      <c r="FY295">
        <v>80</v>
      </c>
      <c r="GA295" t="s">
        <v>3</v>
      </c>
      <c r="GD295">
        <v>0</v>
      </c>
      <c r="GF295">
        <v>-1851714717</v>
      </c>
      <c r="GG295">
        <v>2</v>
      </c>
      <c r="GH295">
        <v>1</v>
      </c>
      <c r="GI295">
        <v>2</v>
      </c>
      <c r="GJ295">
        <v>0</v>
      </c>
      <c r="GK295">
        <f>ROUND(R295*(R12)/100,2)</f>
        <v>4071.6</v>
      </c>
      <c r="GL295">
        <f t="shared" ref="GL295:GL308" si="255">ROUND(IF(AND(BH295=3,BI295=3,FS295&lt;&gt;0),P295,0),2)</f>
        <v>0</v>
      </c>
      <c r="GM295">
        <f t="shared" ref="GM295:GM308" si="256">ROUND(O295+X295+Y295+GK295,2)+GX295</f>
        <v>21363</v>
      </c>
      <c r="GN295">
        <f t="shared" ref="GN295:GN308" si="257">IF(OR(BI295=0,BI295=1),ROUND(O295+X295+Y295+GK295,2),0)</f>
        <v>21363</v>
      </c>
      <c r="GO295">
        <f t="shared" ref="GO295:GO308" si="258">IF(BI295=2,ROUND(O295+X295+Y295+GK295,2),0)</f>
        <v>0</v>
      </c>
      <c r="GP295">
        <f t="shared" ref="GP295:GP308" si="259">IF(BI295=4,ROUND(O295+X295+Y295+GK295,2)+GX295,0)</f>
        <v>0</v>
      </c>
      <c r="GR295">
        <v>0</v>
      </c>
      <c r="GS295">
        <v>0</v>
      </c>
      <c r="GT295">
        <v>0</v>
      </c>
      <c r="GU295" t="s">
        <v>3</v>
      </c>
      <c r="GV295">
        <f t="shared" ref="GV295:GV308" si="260">ROUND((GT295),6)</f>
        <v>0</v>
      </c>
      <c r="GW295">
        <v>1</v>
      </c>
      <c r="GX295">
        <f t="shared" ref="GX295:GX308" si="261">ROUND(HC295*I295,2)</f>
        <v>0</v>
      </c>
      <c r="HA295">
        <v>0</v>
      </c>
      <c r="HB295">
        <v>0</v>
      </c>
      <c r="HC295">
        <f t="shared" ref="HC295:HC308" si="262">GV295*GW295</f>
        <v>0</v>
      </c>
      <c r="HE295" t="s">
        <v>3</v>
      </c>
      <c r="HF295" t="s">
        <v>3</v>
      </c>
      <c r="HM295" t="s">
        <v>3</v>
      </c>
      <c r="HN295" t="s">
        <v>3</v>
      </c>
      <c r="HO295" t="s">
        <v>3</v>
      </c>
      <c r="HP295" t="s">
        <v>3</v>
      </c>
      <c r="HQ295" t="s">
        <v>3</v>
      </c>
      <c r="IK295">
        <v>0</v>
      </c>
    </row>
    <row r="296" spans="1:245" x14ac:dyDescent="0.2">
      <c r="A296">
        <v>17</v>
      </c>
      <c r="B296">
        <v>1</v>
      </c>
      <c r="C296">
        <f>ROW(SmtRes!A69)</f>
        <v>69</v>
      </c>
      <c r="D296">
        <f>ROW(EtalonRes!A112)</f>
        <v>112</v>
      </c>
      <c r="E296" t="s">
        <v>28</v>
      </c>
      <c r="F296" t="s">
        <v>29</v>
      </c>
      <c r="G296" t="s">
        <v>30</v>
      </c>
      <c r="H296" t="s">
        <v>31</v>
      </c>
      <c r="I296">
        <v>1.1140000000000001</v>
      </c>
      <c r="J296">
        <v>0</v>
      </c>
      <c r="K296">
        <v>1.1140000000000001</v>
      </c>
      <c r="O296">
        <f t="shared" si="231"/>
        <v>19709.080000000002</v>
      </c>
      <c r="P296">
        <f t="shared" si="232"/>
        <v>0</v>
      </c>
      <c r="Q296">
        <f t="shared" ref="Q296:Q308" si="263">(ROUND((ROUND((((ET296*0.3))*AV296*I296),2)*BB296),2)+ROUND((ROUND(((AE296-((EU296*0.3)))*AV296*I296),2)*BS296),2))</f>
        <v>12992.56</v>
      </c>
      <c r="R296">
        <f t="shared" si="233"/>
        <v>3865.86</v>
      </c>
      <c r="S296">
        <f t="shared" si="234"/>
        <v>6716.52</v>
      </c>
      <c r="T296">
        <f t="shared" si="235"/>
        <v>0</v>
      </c>
      <c r="U296">
        <f t="shared" si="236"/>
        <v>18.563372940000001</v>
      </c>
      <c r="V296">
        <f t="shared" si="237"/>
        <v>0</v>
      </c>
      <c r="W296">
        <f t="shared" si="238"/>
        <v>0</v>
      </c>
      <c r="X296">
        <f t="shared" si="239"/>
        <v>6313.53</v>
      </c>
      <c r="Y296">
        <f t="shared" si="240"/>
        <v>2753.77</v>
      </c>
      <c r="AA296">
        <v>54346617</v>
      </c>
      <c r="AB296">
        <f t="shared" si="241"/>
        <v>1245.3779999999999</v>
      </c>
      <c r="AC296">
        <f t="shared" ref="AC296:AC308" si="264">ROUND(((ES296*0)),6)</f>
        <v>0</v>
      </c>
      <c r="AD296">
        <f t="shared" ref="AD296:AD308" si="265">ROUND(((((ET296*0.3))-((EU296*0.3)))+AE296),6)</f>
        <v>1051.914</v>
      </c>
      <c r="AE296">
        <f t="shared" ref="AE296:AE308" si="266">ROUND(((EU296*0.3)),6)</f>
        <v>111.351</v>
      </c>
      <c r="AF296">
        <f t="shared" ref="AF296:AF308" si="267">ROUND(((EV296*0.3)),6)</f>
        <v>193.464</v>
      </c>
      <c r="AG296">
        <f t="shared" si="242"/>
        <v>0</v>
      </c>
      <c r="AH296">
        <f t="shared" ref="AH296:AH308" si="268">((EW296*0.3))</f>
        <v>15.33</v>
      </c>
      <c r="AI296">
        <f t="shared" ref="AI296:AI308" si="269">((EX296*0.3))</f>
        <v>0</v>
      </c>
      <c r="AJ296">
        <f t="shared" si="243"/>
        <v>0</v>
      </c>
      <c r="AK296">
        <v>4219.0200000000004</v>
      </c>
      <c r="AL296">
        <v>67.760000000000005</v>
      </c>
      <c r="AM296">
        <v>3506.38</v>
      </c>
      <c r="AN296">
        <v>371.17</v>
      </c>
      <c r="AO296">
        <v>644.88</v>
      </c>
      <c r="AP296">
        <v>0</v>
      </c>
      <c r="AQ296">
        <v>51.1</v>
      </c>
      <c r="AR296">
        <v>0</v>
      </c>
      <c r="AS296">
        <v>0</v>
      </c>
      <c r="AT296">
        <v>94</v>
      </c>
      <c r="AU296">
        <v>41</v>
      </c>
      <c r="AV296">
        <v>1.087</v>
      </c>
      <c r="AW296">
        <v>1</v>
      </c>
      <c r="AZ296">
        <v>1</v>
      </c>
      <c r="BA296">
        <v>28.67</v>
      </c>
      <c r="BB296">
        <v>10.199999999999999</v>
      </c>
      <c r="BC296">
        <v>8.24</v>
      </c>
      <c r="BD296" t="s">
        <v>3</v>
      </c>
      <c r="BE296" t="s">
        <v>3</v>
      </c>
      <c r="BF296" t="s">
        <v>3</v>
      </c>
      <c r="BG296" t="s">
        <v>3</v>
      </c>
      <c r="BH296">
        <v>0</v>
      </c>
      <c r="BI296">
        <v>1</v>
      </c>
      <c r="BJ296" t="s">
        <v>32</v>
      </c>
      <c r="BM296">
        <v>235</v>
      </c>
      <c r="BN296">
        <v>0</v>
      </c>
      <c r="BO296" t="s">
        <v>29</v>
      </c>
      <c r="BP296">
        <v>1</v>
      </c>
      <c r="BQ296">
        <v>30</v>
      </c>
      <c r="BR296">
        <v>0</v>
      </c>
      <c r="BS296">
        <v>28.67</v>
      </c>
      <c r="BT296">
        <v>1</v>
      </c>
      <c r="BU296">
        <v>1</v>
      </c>
      <c r="BV296">
        <v>1</v>
      </c>
      <c r="BW296">
        <v>1</v>
      </c>
      <c r="BX296">
        <v>1</v>
      </c>
      <c r="BY296" t="s">
        <v>3</v>
      </c>
      <c r="BZ296">
        <v>94</v>
      </c>
      <c r="CA296">
        <v>41</v>
      </c>
      <c r="CB296" t="s">
        <v>3</v>
      </c>
      <c r="CE296">
        <v>30</v>
      </c>
      <c r="CF296">
        <v>0</v>
      </c>
      <c r="CG296">
        <v>0</v>
      </c>
      <c r="CM296">
        <v>0</v>
      </c>
      <c r="CN296" t="s">
        <v>33</v>
      </c>
      <c r="CO296">
        <v>0</v>
      </c>
      <c r="CP296">
        <f t="shared" si="244"/>
        <v>19709.080000000002</v>
      </c>
      <c r="CQ296">
        <f t="shared" si="245"/>
        <v>0</v>
      </c>
      <c r="CR296">
        <f t="shared" ref="CR296:CR308" si="270">(ROUND((ROUND((((ET296*0.3))*AV296*1),2)*BB296),2)+ROUND((ROUND(((AE296-((EU296*0.3)))*AV296*1),2)*BS296),2))</f>
        <v>11662.99</v>
      </c>
      <c r="CS296">
        <f t="shared" si="246"/>
        <v>3470.22</v>
      </c>
      <c r="CT296">
        <f t="shared" si="247"/>
        <v>6029.3</v>
      </c>
      <c r="CU296">
        <f t="shared" si="248"/>
        <v>0</v>
      </c>
      <c r="CV296">
        <f t="shared" si="249"/>
        <v>16.663709999999998</v>
      </c>
      <c r="CW296">
        <f t="shared" si="250"/>
        <v>0</v>
      </c>
      <c r="CX296">
        <f t="shared" si="251"/>
        <v>0</v>
      </c>
      <c r="CY296">
        <f t="shared" si="252"/>
        <v>6313.5288</v>
      </c>
      <c r="CZ296">
        <f t="shared" si="253"/>
        <v>2753.7732000000001</v>
      </c>
      <c r="DC296" t="s">
        <v>3</v>
      </c>
      <c r="DD296" t="s">
        <v>34</v>
      </c>
      <c r="DE296" t="s">
        <v>35</v>
      </c>
      <c r="DF296" t="s">
        <v>35</v>
      </c>
      <c r="DG296" t="s">
        <v>35</v>
      </c>
      <c r="DH296" t="s">
        <v>3</v>
      </c>
      <c r="DI296" t="s">
        <v>35</v>
      </c>
      <c r="DJ296" t="s">
        <v>35</v>
      </c>
      <c r="DK296" t="s">
        <v>3</v>
      </c>
      <c r="DL296" t="s">
        <v>3</v>
      </c>
      <c r="DM296" t="s">
        <v>3</v>
      </c>
      <c r="DN296">
        <v>114</v>
      </c>
      <c r="DO296">
        <v>80</v>
      </c>
      <c r="DP296">
        <v>1.087</v>
      </c>
      <c r="DQ296">
        <v>1</v>
      </c>
      <c r="DU296">
        <v>1013</v>
      </c>
      <c r="DV296" t="s">
        <v>31</v>
      </c>
      <c r="DW296" t="s">
        <v>31</v>
      </c>
      <c r="DX296">
        <v>1</v>
      </c>
      <c r="DZ296" t="s">
        <v>3</v>
      </c>
      <c r="EA296" t="s">
        <v>3</v>
      </c>
      <c r="EB296" t="s">
        <v>3</v>
      </c>
      <c r="EC296" t="s">
        <v>3</v>
      </c>
      <c r="EE296">
        <v>54007979</v>
      </c>
      <c r="EF296">
        <v>30</v>
      </c>
      <c r="EG296" t="s">
        <v>25</v>
      </c>
      <c r="EH296">
        <v>0</v>
      </c>
      <c r="EI296" t="s">
        <v>3</v>
      </c>
      <c r="EJ296">
        <v>1</v>
      </c>
      <c r="EK296">
        <v>235</v>
      </c>
      <c r="EL296" t="s">
        <v>26</v>
      </c>
      <c r="EM296" t="s">
        <v>27</v>
      </c>
      <c r="EO296" t="s">
        <v>36</v>
      </c>
      <c r="EQ296">
        <v>0</v>
      </c>
      <c r="ER296">
        <v>4219.0200000000004</v>
      </c>
      <c r="ES296">
        <v>67.760000000000005</v>
      </c>
      <c r="ET296">
        <v>3506.38</v>
      </c>
      <c r="EU296">
        <v>371.17</v>
      </c>
      <c r="EV296">
        <v>644.88</v>
      </c>
      <c r="EW296">
        <v>51.1</v>
      </c>
      <c r="EX296">
        <v>0</v>
      </c>
      <c r="EY296">
        <v>0</v>
      </c>
      <c r="FQ296">
        <v>0</v>
      </c>
      <c r="FR296">
        <f t="shared" si="254"/>
        <v>0</v>
      </c>
      <c r="FS296">
        <v>0</v>
      </c>
      <c r="FX296">
        <v>114</v>
      </c>
      <c r="FY296">
        <v>80</v>
      </c>
      <c r="GA296" t="s">
        <v>3</v>
      </c>
      <c r="GD296">
        <v>0</v>
      </c>
      <c r="GF296">
        <v>793215066</v>
      </c>
      <c r="GG296">
        <v>2</v>
      </c>
      <c r="GH296">
        <v>1</v>
      </c>
      <c r="GI296">
        <v>2</v>
      </c>
      <c r="GJ296">
        <v>0</v>
      </c>
      <c r="GK296">
        <f>ROUND(R296*(R12)/100,2)</f>
        <v>6185.38</v>
      </c>
      <c r="GL296">
        <f t="shared" si="255"/>
        <v>0</v>
      </c>
      <c r="GM296">
        <f t="shared" si="256"/>
        <v>34961.760000000002</v>
      </c>
      <c r="GN296">
        <f t="shared" si="257"/>
        <v>34961.760000000002</v>
      </c>
      <c r="GO296">
        <f t="shared" si="258"/>
        <v>0</v>
      </c>
      <c r="GP296">
        <f t="shared" si="259"/>
        <v>0</v>
      </c>
      <c r="GR296">
        <v>0</v>
      </c>
      <c r="GS296">
        <v>0</v>
      </c>
      <c r="GT296">
        <v>0</v>
      </c>
      <c r="GU296" t="s">
        <v>3</v>
      </c>
      <c r="GV296">
        <f t="shared" si="260"/>
        <v>0</v>
      </c>
      <c r="GW296">
        <v>1</v>
      </c>
      <c r="GX296">
        <f t="shared" si="261"/>
        <v>0</v>
      </c>
      <c r="HA296">
        <v>0</v>
      </c>
      <c r="HB296">
        <v>0</v>
      </c>
      <c r="HC296">
        <f t="shared" si="262"/>
        <v>0</v>
      </c>
      <c r="HE296" t="s">
        <v>3</v>
      </c>
      <c r="HF296" t="s">
        <v>3</v>
      </c>
      <c r="HM296" t="s">
        <v>3</v>
      </c>
      <c r="HN296" t="s">
        <v>3</v>
      </c>
      <c r="HO296" t="s">
        <v>3</v>
      </c>
      <c r="HP296" t="s">
        <v>3</v>
      </c>
      <c r="HQ296" t="s">
        <v>3</v>
      </c>
      <c r="IK296">
        <v>0</v>
      </c>
    </row>
    <row r="297" spans="1:245" x14ac:dyDescent="0.2">
      <c r="A297">
        <v>17</v>
      </c>
      <c r="B297">
        <v>1</v>
      </c>
      <c r="C297">
        <f>ROW(SmtRes!A72)</f>
        <v>72</v>
      </c>
      <c r="D297">
        <f>ROW(EtalonRes!A121)</f>
        <v>121</v>
      </c>
      <c r="E297" t="s">
        <v>37</v>
      </c>
      <c r="F297" t="s">
        <v>38</v>
      </c>
      <c r="G297" t="s">
        <v>39</v>
      </c>
      <c r="H297" t="s">
        <v>40</v>
      </c>
      <c r="I297">
        <v>36</v>
      </c>
      <c r="J297">
        <v>0</v>
      </c>
      <c r="K297">
        <v>36</v>
      </c>
      <c r="O297">
        <f t="shared" si="231"/>
        <v>7152</v>
      </c>
      <c r="P297">
        <f t="shared" si="232"/>
        <v>0</v>
      </c>
      <c r="Q297">
        <f t="shared" si="263"/>
        <v>2066.23</v>
      </c>
      <c r="R297">
        <f t="shared" si="233"/>
        <v>703.56</v>
      </c>
      <c r="S297">
        <f t="shared" si="234"/>
        <v>5085.7700000000004</v>
      </c>
      <c r="T297">
        <f t="shared" si="235"/>
        <v>0</v>
      </c>
      <c r="U297">
        <f t="shared" si="236"/>
        <v>14.909291999999999</v>
      </c>
      <c r="V297">
        <f t="shared" si="237"/>
        <v>0</v>
      </c>
      <c r="W297">
        <f t="shared" si="238"/>
        <v>0</v>
      </c>
      <c r="X297">
        <f t="shared" si="239"/>
        <v>4780.62</v>
      </c>
      <c r="Y297">
        <f t="shared" si="240"/>
        <v>2085.17</v>
      </c>
      <c r="AA297">
        <v>54346617</v>
      </c>
      <c r="AB297">
        <f t="shared" si="241"/>
        <v>9.7919999999999998</v>
      </c>
      <c r="AC297">
        <f t="shared" si="264"/>
        <v>0</v>
      </c>
      <c r="AD297">
        <f t="shared" si="265"/>
        <v>5.2590000000000003</v>
      </c>
      <c r="AE297">
        <f t="shared" si="266"/>
        <v>0.627</v>
      </c>
      <c r="AF297">
        <f t="shared" si="267"/>
        <v>4.5330000000000004</v>
      </c>
      <c r="AG297">
        <f t="shared" si="242"/>
        <v>0</v>
      </c>
      <c r="AH297">
        <f t="shared" si="268"/>
        <v>0.38100000000000001</v>
      </c>
      <c r="AI297">
        <f t="shared" si="269"/>
        <v>0</v>
      </c>
      <c r="AJ297">
        <f t="shared" si="243"/>
        <v>0</v>
      </c>
      <c r="AK297">
        <v>32.64</v>
      </c>
      <c r="AL297">
        <v>0</v>
      </c>
      <c r="AM297">
        <v>17.53</v>
      </c>
      <c r="AN297">
        <v>2.09</v>
      </c>
      <c r="AO297">
        <v>15.11</v>
      </c>
      <c r="AP297">
        <v>0</v>
      </c>
      <c r="AQ297">
        <v>1.27</v>
      </c>
      <c r="AR297">
        <v>0</v>
      </c>
      <c r="AS297">
        <v>0</v>
      </c>
      <c r="AT297">
        <v>94</v>
      </c>
      <c r="AU297">
        <v>41</v>
      </c>
      <c r="AV297">
        <v>1.087</v>
      </c>
      <c r="AW297">
        <v>1</v>
      </c>
      <c r="AZ297">
        <v>1</v>
      </c>
      <c r="BA297">
        <v>28.67</v>
      </c>
      <c r="BB297">
        <v>10.039999999999999</v>
      </c>
      <c r="BC297">
        <v>1</v>
      </c>
      <c r="BD297" t="s">
        <v>3</v>
      </c>
      <c r="BE297" t="s">
        <v>3</v>
      </c>
      <c r="BF297" t="s">
        <v>3</v>
      </c>
      <c r="BG297" t="s">
        <v>3</v>
      </c>
      <c r="BH297">
        <v>0</v>
      </c>
      <c r="BI297">
        <v>1</v>
      </c>
      <c r="BJ297" t="s">
        <v>41</v>
      </c>
      <c r="BM297">
        <v>235</v>
      </c>
      <c r="BN297">
        <v>0</v>
      </c>
      <c r="BO297" t="s">
        <v>38</v>
      </c>
      <c r="BP297">
        <v>1</v>
      </c>
      <c r="BQ297">
        <v>30</v>
      </c>
      <c r="BR297">
        <v>0</v>
      </c>
      <c r="BS297">
        <v>28.67</v>
      </c>
      <c r="BT297">
        <v>1</v>
      </c>
      <c r="BU297">
        <v>1</v>
      </c>
      <c r="BV297">
        <v>1</v>
      </c>
      <c r="BW297">
        <v>1</v>
      </c>
      <c r="BX297">
        <v>1</v>
      </c>
      <c r="BY297" t="s">
        <v>3</v>
      </c>
      <c r="BZ297">
        <v>94</v>
      </c>
      <c r="CA297">
        <v>41</v>
      </c>
      <c r="CB297" t="s">
        <v>3</v>
      </c>
      <c r="CE297">
        <v>30</v>
      </c>
      <c r="CF297">
        <v>0</v>
      </c>
      <c r="CG297">
        <v>0</v>
      </c>
      <c r="CM297">
        <v>0</v>
      </c>
      <c r="CN297" t="s">
        <v>33</v>
      </c>
      <c r="CO297">
        <v>0</v>
      </c>
      <c r="CP297">
        <f t="shared" si="244"/>
        <v>7152</v>
      </c>
      <c r="CQ297">
        <f t="shared" si="245"/>
        <v>0</v>
      </c>
      <c r="CR297">
        <f t="shared" si="270"/>
        <v>57.43</v>
      </c>
      <c r="CS297">
        <f t="shared" si="246"/>
        <v>19.5</v>
      </c>
      <c r="CT297">
        <f t="shared" si="247"/>
        <v>141.34</v>
      </c>
      <c r="CU297">
        <f t="shared" si="248"/>
        <v>0</v>
      </c>
      <c r="CV297">
        <f t="shared" si="249"/>
        <v>0.41414699999999999</v>
      </c>
      <c r="CW297">
        <f t="shared" si="250"/>
        <v>0</v>
      </c>
      <c r="CX297">
        <f t="shared" si="251"/>
        <v>0</v>
      </c>
      <c r="CY297">
        <f t="shared" si="252"/>
        <v>4780.6238000000003</v>
      </c>
      <c r="CZ297">
        <f t="shared" si="253"/>
        <v>2085.1657</v>
      </c>
      <c r="DC297" t="s">
        <v>3</v>
      </c>
      <c r="DD297" t="s">
        <v>34</v>
      </c>
      <c r="DE297" t="s">
        <v>35</v>
      </c>
      <c r="DF297" t="s">
        <v>35</v>
      </c>
      <c r="DG297" t="s">
        <v>35</v>
      </c>
      <c r="DH297" t="s">
        <v>3</v>
      </c>
      <c r="DI297" t="s">
        <v>35</v>
      </c>
      <c r="DJ297" t="s">
        <v>35</v>
      </c>
      <c r="DK297" t="s">
        <v>3</v>
      </c>
      <c r="DL297" t="s">
        <v>3</v>
      </c>
      <c r="DM297" t="s">
        <v>3</v>
      </c>
      <c r="DN297">
        <v>114</v>
      </c>
      <c r="DO297">
        <v>80</v>
      </c>
      <c r="DP297">
        <v>1.087</v>
      </c>
      <c r="DQ297">
        <v>1</v>
      </c>
      <c r="DU297">
        <v>1013</v>
      </c>
      <c r="DV297" t="s">
        <v>40</v>
      </c>
      <c r="DW297" t="s">
        <v>40</v>
      </c>
      <c r="DX297">
        <v>1</v>
      </c>
      <c r="DZ297" t="s">
        <v>3</v>
      </c>
      <c r="EA297" t="s">
        <v>3</v>
      </c>
      <c r="EB297" t="s">
        <v>3</v>
      </c>
      <c r="EC297" t="s">
        <v>3</v>
      </c>
      <c r="EE297">
        <v>54007979</v>
      </c>
      <c r="EF297">
        <v>30</v>
      </c>
      <c r="EG297" t="s">
        <v>25</v>
      </c>
      <c r="EH297">
        <v>0</v>
      </c>
      <c r="EI297" t="s">
        <v>3</v>
      </c>
      <c r="EJ297">
        <v>1</v>
      </c>
      <c r="EK297">
        <v>235</v>
      </c>
      <c r="EL297" t="s">
        <v>26</v>
      </c>
      <c r="EM297" t="s">
        <v>27</v>
      </c>
      <c r="EO297" t="s">
        <v>36</v>
      </c>
      <c r="EQ297">
        <v>0</v>
      </c>
      <c r="ER297">
        <v>32.64</v>
      </c>
      <c r="ES297">
        <v>0</v>
      </c>
      <c r="ET297">
        <v>17.53</v>
      </c>
      <c r="EU297">
        <v>2.09</v>
      </c>
      <c r="EV297">
        <v>15.11</v>
      </c>
      <c r="EW297">
        <v>1.27</v>
      </c>
      <c r="EX297">
        <v>0</v>
      </c>
      <c r="EY297">
        <v>0</v>
      </c>
      <c r="FQ297">
        <v>0</v>
      </c>
      <c r="FR297">
        <f t="shared" si="254"/>
        <v>0</v>
      </c>
      <c r="FS297">
        <v>0</v>
      </c>
      <c r="FX297">
        <v>114</v>
      </c>
      <c r="FY297">
        <v>80</v>
      </c>
      <c r="GA297" t="s">
        <v>3</v>
      </c>
      <c r="GD297">
        <v>0</v>
      </c>
      <c r="GF297">
        <v>1040682840</v>
      </c>
      <c r="GG297">
        <v>2</v>
      </c>
      <c r="GH297">
        <v>1</v>
      </c>
      <c r="GI297">
        <v>2</v>
      </c>
      <c r="GJ297">
        <v>0</v>
      </c>
      <c r="GK297">
        <f>ROUND(R297*(R12)/100,2)</f>
        <v>1125.7</v>
      </c>
      <c r="GL297">
        <f t="shared" si="255"/>
        <v>0</v>
      </c>
      <c r="GM297">
        <f t="shared" si="256"/>
        <v>15143.49</v>
      </c>
      <c r="GN297">
        <f t="shared" si="257"/>
        <v>15143.49</v>
      </c>
      <c r="GO297">
        <f t="shared" si="258"/>
        <v>0</v>
      </c>
      <c r="GP297">
        <f t="shared" si="259"/>
        <v>0</v>
      </c>
      <c r="GR297">
        <v>0</v>
      </c>
      <c r="GS297">
        <v>0</v>
      </c>
      <c r="GT297">
        <v>0</v>
      </c>
      <c r="GU297" t="s">
        <v>3</v>
      </c>
      <c r="GV297">
        <f t="shared" si="260"/>
        <v>0</v>
      </c>
      <c r="GW297">
        <v>1</v>
      </c>
      <c r="GX297">
        <f t="shared" si="261"/>
        <v>0</v>
      </c>
      <c r="HA297">
        <v>0</v>
      </c>
      <c r="HB297">
        <v>0</v>
      </c>
      <c r="HC297">
        <f t="shared" si="262"/>
        <v>0</v>
      </c>
      <c r="HE297" t="s">
        <v>3</v>
      </c>
      <c r="HF297" t="s">
        <v>3</v>
      </c>
      <c r="HM297" t="s">
        <v>3</v>
      </c>
      <c r="HN297" t="s">
        <v>3</v>
      </c>
      <c r="HO297" t="s">
        <v>3</v>
      </c>
      <c r="HP297" t="s">
        <v>3</v>
      </c>
      <c r="HQ297" t="s">
        <v>3</v>
      </c>
      <c r="IK297">
        <v>0</v>
      </c>
    </row>
    <row r="298" spans="1:245" x14ac:dyDescent="0.2">
      <c r="A298">
        <v>17</v>
      </c>
      <c r="B298">
        <v>1</v>
      </c>
      <c r="C298">
        <f>ROW(SmtRes!A76)</f>
        <v>76</v>
      </c>
      <c r="D298">
        <f>ROW(EtalonRes!A130)</f>
        <v>130</v>
      </c>
      <c r="E298" t="s">
        <v>42</v>
      </c>
      <c r="F298" t="s">
        <v>43</v>
      </c>
      <c r="G298" t="s">
        <v>44</v>
      </c>
      <c r="H298" t="s">
        <v>45</v>
      </c>
      <c r="I298">
        <v>22</v>
      </c>
      <c r="J298">
        <v>0</v>
      </c>
      <c r="K298">
        <v>22</v>
      </c>
      <c r="O298">
        <f t="shared" si="231"/>
        <v>22355.41</v>
      </c>
      <c r="P298">
        <f t="shared" si="232"/>
        <v>0</v>
      </c>
      <c r="Q298">
        <f t="shared" si="263"/>
        <v>13377.4</v>
      </c>
      <c r="R298">
        <f t="shared" si="233"/>
        <v>3906</v>
      </c>
      <c r="S298">
        <f t="shared" si="234"/>
        <v>8978.01</v>
      </c>
      <c r="T298">
        <f t="shared" si="235"/>
        <v>0</v>
      </c>
      <c r="U298">
        <f t="shared" si="236"/>
        <v>26.974991999999997</v>
      </c>
      <c r="V298">
        <f t="shared" si="237"/>
        <v>0</v>
      </c>
      <c r="W298">
        <f t="shared" si="238"/>
        <v>0</v>
      </c>
      <c r="X298">
        <f t="shared" si="239"/>
        <v>8439.33</v>
      </c>
      <c r="Y298">
        <f t="shared" si="240"/>
        <v>3680.98</v>
      </c>
      <c r="AA298">
        <v>54346617</v>
      </c>
      <c r="AB298">
        <f t="shared" si="241"/>
        <v>69.429000000000002</v>
      </c>
      <c r="AC298">
        <f t="shared" si="264"/>
        <v>0</v>
      </c>
      <c r="AD298">
        <f t="shared" si="265"/>
        <v>56.334000000000003</v>
      </c>
      <c r="AE298">
        <f t="shared" si="266"/>
        <v>5.6970000000000001</v>
      </c>
      <c r="AF298">
        <f t="shared" si="267"/>
        <v>13.095000000000001</v>
      </c>
      <c r="AG298">
        <f t="shared" si="242"/>
        <v>0</v>
      </c>
      <c r="AH298">
        <f t="shared" si="268"/>
        <v>1.1279999999999999</v>
      </c>
      <c r="AI298">
        <f t="shared" si="269"/>
        <v>0</v>
      </c>
      <c r="AJ298">
        <f t="shared" si="243"/>
        <v>0</v>
      </c>
      <c r="AK298">
        <v>237.1</v>
      </c>
      <c r="AL298">
        <v>5.67</v>
      </c>
      <c r="AM298">
        <v>187.78</v>
      </c>
      <c r="AN298">
        <v>18.989999999999998</v>
      </c>
      <c r="AO298">
        <v>43.65</v>
      </c>
      <c r="AP298">
        <v>0</v>
      </c>
      <c r="AQ298">
        <v>3.76</v>
      </c>
      <c r="AR298">
        <v>0</v>
      </c>
      <c r="AS298">
        <v>0</v>
      </c>
      <c r="AT298">
        <v>94</v>
      </c>
      <c r="AU298">
        <v>41</v>
      </c>
      <c r="AV298">
        <v>1.087</v>
      </c>
      <c r="AW298">
        <v>1</v>
      </c>
      <c r="AZ298">
        <v>1</v>
      </c>
      <c r="BA298">
        <v>28.67</v>
      </c>
      <c r="BB298">
        <v>9.93</v>
      </c>
      <c r="BC298">
        <v>8.24</v>
      </c>
      <c r="BD298" t="s">
        <v>3</v>
      </c>
      <c r="BE298" t="s">
        <v>3</v>
      </c>
      <c r="BF298" t="s">
        <v>3</v>
      </c>
      <c r="BG298" t="s">
        <v>3</v>
      </c>
      <c r="BH298">
        <v>0</v>
      </c>
      <c r="BI298">
        <v>1</v>
      </c>
      <c r="BJ298" t="s">
        <v>46</v>
      </c>
      <c r="BM298">
        <v>235</v>
      </c>
      <c r="BN298">
        <v>0</v>
      </c>
      <c r="BO298" t="s">
        <v>43</v>
      </c>
      <c r="BP298">
        <v>1</v>
      </c>
      <c r="BQ298">
        <v>30</v>
      </c>
      <c r="BR298">
        <v>0</v>
      </c>
      <c r="BS298">
        <v>28.67</v>
      </c>
      <c r="BT298">
        <v>1</v>
      </c>
      <c r="BU298">
        <v>1</v>
      </c>
      <c r="BV298">
        <v>1</v>
      </c>
      <c r="BW298">
        <v>1</v>
      </c>
      <c r="BX298">
        <v>1</v>
      </c>
      <c r="BY298" t="s">
        <v>3</v>
      </c>
      <c r="BZ298">
        <v>94</v>
      </c>
      <c r="CA298">
        <v>41</v>
      </c>
      <c r="CB298" t="s">
        <v>3</v>
      </c>
      <c r="CE298">
        <v>30</v>
      </c>
      <c r="CF298">
        <v>0</v>
      </c>
      <c r="CG298">
        <v>0</v>
      </c>
      <c r="CM298">
        <v>0</v>
      </c>
      <c r="CN298" t="s">
        <v>33</v>
      </c>
      <c r="CO298">
        <v>0</v>
      </c>
      <c r="CP298">
        <f t="shared" si="244"/>
        <v>22355.41</v>
      </c>
      <c r="CQ298">
        <f t="shared" si="245"/>
        <v>0</v>
      </c>
      <c r="CR298">
        <f t="shared" si="270"/>
        <v>608.11</v>
      </c>
      <c r="CS298">
        <f t="shared" si="246"/>
        <v>177.47</v>
      </c>
      <c r="CT298">
        <f t="shared" si="247"/>
        <v>407.97</v>
      </c>
      <c r="CU298">
        <f t="shared" si="248"/>
        <v>0</v>
      </c>
      <c r="CV298">
        <f t="shared" si="249"/>
        <v>1.2261359999999999</v>
      </c>
      <c r="CW298">
        <f t="shared" si="250"/>
        <v>0</v>
      </c>
      <c r="CX298">
        <f t="shared" si="251"/>
        <v>0</v>
      </c>
      <c r="CY298">
        <f t="shared" si="252"/>
        <v>8439.3294000000005</v>
      </c>
      <c r="CZ298">
        <f t="shared" si="253"/>
        <v>3680.9840999999997</v>
      </c>
      <c r="DC298" t="s">
        <v>3</v>
      </c>
      <c r="DD298" t="s">
        <v>34</v>
      </c>
      <c r="DE298" t="s">
        <v>35</v>
      </c>
      <c r="DF298" t="s">
        <v>35</v>
      </c>
      <c r="DG298" t="s">
        <v>35</v>
      </c>
      <c r="DH298" t="s">
        <v>3</v>
      </c>
      <c r="DI298" t="s">
        <v>35</v>
      </c>
      <c r="DJ298" t="s">
        <v>35</v>
      </c>
      <c r="DK298" t="s">
        <v>3</v>
      </c>
      <c r="DL298" t="s">
        <v>3</v>
      </c>
      <c r="DM298" t="s">
        <v>3</v>
      </c>
      <c r="DN298">
        <v>114</v>
      </c>
      <c r="DO298">
        <v>80</v>
      </c>
      <c r="DP298">
        <v>1.087</v>
      </c>
      <c r="DQ298">
        <v>1</v>
      </c>
      <c r="DU298">
        <v>1013</v>
      </c>
      <c r="DV298" t="s">
        <v>45</v>
      </c>
      <c r="DW298" t="s">
        <v>45</v>
      </c>
      <c r="DX298">
        <v>1</v>
      </c>
      <c r="DZ298" t="s">
        <v>3</v>
      </c>
      <c r="EA298" t="s">
        <v>3</v>
      </c>
      <c r="EB298" t="s">
        <v>3</v>
      </c>
      <c r="EC298" t="s">
        <v>3</v>
      </c>
      <c r="EE298">
        <v>54007979</v>
      </c>
      <c r="EF298">
        <v>30</v>
      </c>
      <c r="EG298" t="s">
        <v>25</v>
      </c>
      <c r="EH298">
        <v>0</v>
      </c>
      <c r="EI298" t="s">
        <v>3</v>
      </c>
      <c r="EJ298">
        <v>1</v>
      </c>
      <c r="EK298">
        <v>235</v>
      </c>
      <c r="EL298" t="s">
        <v>26</v>
      </c>
      <c r="EM298" t="s">
        <v>27</v>
      </c>
      <c r="EO298" t="s">
        <v>36</v>
      </c>
      <c r="EQ298">
        <v>0</v>
      </c>
      <c r="ER298">
        <v>237.1</v>
      </c>
      <c r="ES298">
        <v>5.67</v>
      </c>
      <c r="ET298">
        <v>187.78</v>
      </c>
      <c r="EU298">
        <v>18.989999999999998</v>
      </c>
      <c r="EV298">
        <v>43.65</v>
      </c>
      <c r="EW298">
        <v>3.76</v>
      </c>
      <c r="EX298">
        <v>0</v>
      </c>
      <c r="EY298">
        <v>0</v>
      </c>
      <c r="FQ298">
        <v>0</v>
      </c>
      <c r="FR298">
        <f t="shared" si="254"/>
        <v>0</v>
      </c>
      <c r="FS298">
        <v>0</v>
      </c>
      <c r="FX298">
        <v>114</v>
      </c>
      <c r="FY298">
        <v>80</v>
      </c>
      <c r="GA298" t="s">
        <v>3</v>
      </c>
      <c r="GD298">
        <v>0</v>
      </c>
      <c r="GF298">
        <v>-896908302</v>
      </c>
      <c r="GG298">
        <v>2</v>
      </c>
      <c r="GH298">
        <v>1</v>
      </c>
      <c r="GI298">
        <v>2</v>
      </c>
      <c r="GJ298">
        <v>0</v>
      </c>
      <c r="GK298">
        <f>ROUND(R298*(R12)/100,2)</f>
        <v>6249.6</v>
      </c>
      <c r="GL298">
        <f t="shared" si="255"/>
        <v>0</v>
      </c>
      <c r="GM298">
        <f t="shared" si="256"/>
        <v>40725.32</v>
      </c>
      <c r="GN298">
        <f t="shared" si="257"/>
        <v>40725.32</v>
      </c>
      <c r="GO298">
        <f t="shared" si="258"/>
        <v>0</v>
      </c>
      <c r="GP298">
        <f t="shared" si="259"/>
        <v>0</v>
      </c>
      <c r="GR298">
        <v>0</v>
      </c>
      <c r="GS298">
        <v>0</v>
      </c>
      <c r="GT298">
        <v>0</v>
      </c>
      <c r="GU298" t="s">
        <v>3</v>
      </c>
      <c r="GV298">
        <f t="shared" si="260"/>
        <v>0</v>
      </c>
      <c r="GW298">
        <v>1</v>
      </c>
      <c r="GX298">
        <f t="shared" si="261"/>
        <v>0</v>
      </c>
      <c r="HA298">
        <v>0</v>
      </c>
      <c r="HB298">
        <v>0</v>
      </c>
      <c r="HC298">
        <f t="shared" si="262"/>
        <v>0</v>
      </c>
      <c r="HE298" t="s">
        <v>3</v>
      </c>
      <c r="HF298" t="s">
        <v>3</v>
      </c>
      <c r="HM298" t="s">
        <v>3</v>
      </c>
      <c r="HN298" t="s">
        <v>3</v>
      </c>
      <c r="HO298" t="s">
        <v>3</v>
      </c>
      <c r="HP298" t="s">
        <v>3</v>
      </c>
      <c r="HQ298" t="s">
        <v>3</v>
      </c>
      <c r="IK298">
        <v>0</v>
      </c>
    </row>
    <row r="299" spans="1:245" x14ac:dyDescent="0.2">
      <c r="A299">
        <v>17</v>
      </c>
      <c r="B299">
        <v>1</v>
      </c>
      <c r="C299">
        <f>ROW(SmtRes!A80)</f>
        <v>80</v>
      </c>
      <c r="D299">
        <f>ROW(EtalonRes!A140)</f>
        <v>140</v>
      </c>
      <c r="E299" t="s">
        <v>47</v>
      </c>
      <c r="F299" t="s">
        <v>48</v>
      </c>
      <c r="G299" t="s">
        <v>49</v>
      </c>
      <c r="H299" t="s">
        <v>45</v>
      </c>
      <c r="I299">
        <v>2</v>
      </c>
      <c r="J299">
        <v>0</v>
      </c>
      <c r="K299">
        <v>2</v>
      </c>
      <c r="O299">
        <f t="shared" si="231"/>
        <v>2511.19</v>
      </c>
      <c r="P299">
        <f t="shared" si="232"/>
        <v>0</v>
      </c>
      <c r="Q299">
        <f t="shared" si="263"/>
        <v>900.22</v>
      </c>
      <c r="R299">
        <f t="shared" si="233"/>
        <v>207</v>
      </c>
      <c r="S299">
        <f t="shared" si="234"/>
        <v>1610.97</v>
      </c>
      <c r="T299">
        <f t="shared" si="235"/>
        <v>0</v>
      </c>
      <c r="U299">
        <f t="shared" si="236"/>
        <v>4.8393239999999995</v>
      </c>
      <c r="V299">
        <f t="shared" si="237"/>
        <v>0</v>
      </c>
      <c r="W299">
        <f t="shared" si="238"/>
        <v>0</v>
      </c>
      <c r="X299">
        <f t="shared" si="239"/>
        <v>1514.31</v>
      </c>
      <c r="Y299">
        <f t="shared" si="240"/>
        <v>660.5</v>
      </c>
      <c r="AA299">
        <v>54346617</v>
      </c>
      <c r="AB299">
        <f t="shared" si="241"/>
        <v>69.941999999999993</v>
      </c>
      <c r="AC299">
        <f t="shared" si="264"/>
        <v>0</v>
      </c>
      <c r="AD299">
        <f t="shared" si="265"/>
        <v>44.097000000000001</v>
      </c>
      <c r="AE299">
        <f t="shared" si="266"/>
        <v>3.3210000000000002</v>
      </c>
      <c r="AF299">
        <f t="shared" si="267"/>
        <v>25.844999999999999</v>
      </c>
      <c r="AG299">
        <f t="shared" si="242"/>
        <v>0</v>
      </c>
      <c r="AH299">
        <f t="shared" si="268"/>
        <v>2.226</v>
      </c>
      <c r="AI299">
        <f t="shared" si="269"/>
        <v>0</v>
      </c>
      <c r="AJ299">
        <f t="shared" si="243"/>
        <v>0</v>
      </c>
      <c r="AK299">
        <v>239.02</v>
      </c>
      <c r="AL299">
        <v>5.88</v>
      </c>
      <c r="AM299">
        <v>146.99</v>
      </c>
      <c r="AN299">
        <v>11.07</v>
      </c>
      <c r="AO299">
        <v>86.15</v>
      </c>
      <c r="AP299">
        <v>0</v>
      </c>
      <c r="AQ299">
        <v>7.42</v>
      </c>
      <c r="AR299">
        <v>0</v>
      </c>
      <c r="AS299">
        <v>0</v>
      </c>
      <c r="AT299">
        <v>94</v>
      </c>
      <c r="AU299">
        <v>41</v>
      </c>
      <c r="AV299">
        <v>1.087</v>
      </c>
      <c r="AW299">
        <v>1</v>
      </c>
      <c r="AZ299">
        <v>1</v>
      </c>
      <c r="BA299">
        <v>28.67</v>
      </c>
      <c r="BB299">
        <v>9.39</v>
      </c>
      <c r="BC299">
        <v>8.24</v>
      </c>
      <c r="BD299" t="s">
        <v>3</v>
      </c>
      <c r="BE299" t="s">
        <v>3</v>
      </c>
      <c r="BF299" t="s">
        <v>3</v>
      </c>
      <c r="BG299" t="s">
        <v>3</v>
      </c>
      <c r="BH299">
        <v>0</v>
      </c>
      <c r="BI299">
        <v>1</v>
      </c>
      <c r="BJ299" t="s">
        <v>50</v>
      </c>
      <c r="BM299">
        <v>235</v>
      </c>
      <c r="BN299">
        <v>0</v>
      </c>
      <c r="BO299" t="s">
        <v>48</v>
      </c>
      <c r="BP299">
        <v>1</v>
      </c>
      <c r="BQ299">
        <v>30</v>
      </c>
      <c r="BR299">
        <v>0</v>
      </c>
      <c r="BS299">
        <v>28.67</v>
      </c>
      <c r="BT299">
        <v>1</v>
      </c>
      <c r="BU299">
        <v>1</v>
      </c>
      <c r="BV299">
        <v>1</v>
      </c>
      <c r="BW299">
        <v>1</v>
      </c>
      <c r="BX299">
        <v>1</v>
      </c>
      <c r="BY299" t="s">
        <v>3</v>
      </c>
      <c r="BZ299">
        <v>94</v>
      </c>
      <c r="CA299">
        <v>41</v>
      </c>
      <c r="CB299" t="s">
        <v>3</v>
      </c>
      <c r="CE299">
        <v>30</v>
      </c>
      <c r="CF299">
        <v>0</v>
      </c>
      <c r="CG299">
        <v>0</v>
      </c>
      <c r="CM299">
        <v>0</v>
      </c>
      <c r="CN299" t="s">
        <v>33</v>
      </c>
      <c r="CO299">
        <v>0</v>
      </c>
      <c r="CP299">
        <f t="shared" si="244"/>
        <v>2511.19</v>
      </c>
      <c r="CQ299">
        <f t="shared" si="245"/>
        <v>0</v>
      </c>
      <c r="CR299">
        <f t="shared" si="270"/>
        <v>450.06</v>
      </c>
      <c r="CS299">
        <f t="shared" si="246"/>
        <v>103.5</v>
      </c>
      <c r="CT299">
        <f t="shared" si="247"/>
        <v>805.34</v>
      </c>
      <c r="CU299">
        <f t="shared" si="248"/>
        <v>0</v>
      </c>
      <c r="CV299">
        <f t="shared" si="249"/>
        <v>2.4196619999999998</v>
      </c>
      <c r="CW299">
        <f t="shared" si="250"/>
        <v>0</v>
      </c>
      <c r="CX299">
        <f t="shared" si="251"/>
        <v>0</v>
      </c>
      <c r="CY299">
        <f t="shared" si="252"/>
        <v>1514.3117999999999</v>
      </c>
      <c r="CZ299">
        <f t="shared" si="253"/>
        <v>660.49770000000001</v>
      </c>
      <c r="DC299" t="s">
        <v>3</v>
      </c>
      <c r="DD299" t="s">
        <v>34</v>
      </c>
      <c r="DE299" t="s">
        <v>35</v>
      </c>
      <c r="DF299" t="s">
        <v>35</v>
      </c>
      <c r="DG299" t="s">
        <v>35</v>
      </c>
      <c r="DH299" t="s">
        <v>3</v>
      </c>
      <c r="DI299" t="s">
        <v>35</v>
      </c>
      <c r="DJ299" t="s">
        <v>35</v>
      </c>
      <c r="DK299" t="s">
        <v>3</v>
      </c>
      <c r="DL299" t="s">
        <v>3</v>
      </c>
      <c r="DM299" t="s">
        <v>3</v>
      </c>
      <c r="DN299">
        <v>114</v>
      </c>
      <c r="DO299">
        <v>80</v>
      </c>
      <c r="DP299">
        <v>1.087</v>
      </c>
      <c r="DQ299">
        <v>1</v>
      </c>
      <c r="DU299">
        <v>1013</v>
      </c>
      <c r="DV299" t="s">
        <v>45</v>
      </c>
      <c r="DW299" t="s">
        <v>45</v>
      </c>
      <c r="DX299">
        <v>1</v>
      </c>
      <c r="DZ299" t="s">
        <v>3</v>
      </c>
      <c r="EA299" t="s">
        <v>3</v>
      </c>
      <c r="EB299" t="s">
        <v>3</v>
      </c>
      <c r="EC299" t="s">
        <v>3</v>
      </c>
      <c r="EE299">
        <v>54007979</v>
      </c>
      <c r="EF299">
        <v>30</v>
      </c>
      <c r="EG299" t="s">
        <v>25</v>
      </c>
      <c r="EH299">
        <v>0</v>
      </c>
      <c r="EI299" t="s">
        <v>3</v>
      </c>
      <c r="EJ299">
        <v>1</v>
      </c>
      <c r="EK299">
        <v>235</v>
      </c>
      <c r="EL299" t="s">
        <v>26</v>
      </c>
      <c r="EM299" t="s">
        <v>27</v>
      </c>
      <c r="EO299" t="s">
        <v>36</v>
      </c>
      <c r="EQ299">
        <v>0</v>
      </c>
      <c r="ER299">
        <v>239.02</v>
      </c>
      <c r="ES299">
        <v>5.88</v>
      </c>
      <c r="ET299">
        <v>146.99</v>
      </c>
      <c r="EU299">
        <v>11.07</v>
      </c>
      <c r="EV299">
        <v>86.15</v>
      </c>
      <c r="EW299">
        <v>7.42</v>
      </c>
      <c r="EX299">
        <v>0</v>
      </c>
      <c r="EY299">
        <v>0</v>
      </c>
      <c r="FQ299">
        <v>0</v>
      </c>
      <c r="FR299">
        <f t="shared" si="254"/>
        <v>0</v>
      </c>
      <c r="FS299">
        <v>0</v>
      </c>
      <c r="FX299">
        <v>114</v>
      </c>
      <c r="FY299">
        <v>80</v>
      </c>
      <c r="GA299" t="s">
        <v>3</v>
      </c>
      <c r="GD299">
        <v>0</v>
      </c>
      <c r="GF299">
        <v>-695573312</v>
      </c>
      <c r="GG299">
        <v>2</v>
      </c>
      <c r="GH299">
        <v>1</v>
      </c>
      <c r="GI299">
        <v>2</v>
      </c>
      <c r="GJ299">
        <v>0</v>
      </c>
      <c r="GK299">
        <f>ROUND(R299*(R12)/100,2)</f>
        <v>331.2</v>
      </c>
      <c r="GL299">
        <f t="shared" si="255"/>
        <v>0</v>
      </c>
      <c r="GM299">
        <f t="shared" si="256"/>
        <v>5017.2</v>
      </c>
      <c r="GN299">
        <f t="shared" si="257"/>
        <v>5017.2</v>
      </c>
      <c r="GO299">
        <f t="shared" si="258"/>
        <v>0</v>
      </c>
      <c r="GP299">
        <f t="shared" si="259"/>
        <v>0</v>
      </c>
      <c r="GR299">
        <v>0</v>
      </c>
      <c r="GS299">
        <v>0</v>
      </c>
      <c r="GT299">
        <v>0</v>
      </c>
      <c r="GU299" t="s">
        <v>3</v>
      </c>
      <c r="GV299">
        <f t="shared" si="260"/>
        <v>0</v>
      </c>
      <c r="GW299">
        <v>1</v>
      </c>
      <c r="GX299">
        <f t="shared" si="261"/>
        <v>0</v>
      </c>
      <c r="HA299">
        <v>0</v>
      </c>
      <c r="HB299">
        <v>0</v>
      </c>
      <c r="HC299">
        <f t="shared" si="262"/>
        <v>0</v>
      </c>
      <c r="HE299" t="s">
        <v>3</v>
      </c>
      <c r="HF299" t="s">
        <v>3</v>
      </c>
      <c r="HM299" t="s">
        <v>3</v>
      </c>
      <c r="HN299" t="s">
        <v>3</v>
      </c>
      <c r="HO299" t="s">
        <v>3</v>
      </c>
      <c r="HP299" t="s">
        <v>3</v>
      </c>
      <c r="HQ299" t="s">
        <v>3</v>
      </c>
      <c r="IK299">
        <v>0</v>
      </c>
    </row>
    <row r="300" spans="1:245" x14ac:dyDescent="0.2">
      <c r="A300">
        <v>17</v>
      </c>
      <c r="B300">
        <v>1</v>
      </c>
      <c r="C300">
        <f>ROW(SmtRes!A81)</f>
        <v>81</v>
      </c>
      <c r="D300">
        <f>ROW(EtalonRes!A141)</f>
        <v>141</v>
      </c>
      <c r="E300" t="s">
        <v>51</v>
      </c>
      <c r="F300" t="s">
        <v>52</v>
      </c>
      <c r="G300" t="s">
        <v>53</v>
      </c>
      <c r="H300" t="s">
        <v>54</v>
      </c>
      <c r="I300">
        <v>5.1999999999999998E-2</v>
      </c>
      <c r="J300">
        <v>0</v>
      </c>
      <c r="K300">
        <v>5.1999999999999998E-2</v>
      </c>
      <c r="O300">
        <f t="shared" si="231"/>
        <v>712.78</v>
      </c>
      <c r="P300">
        <f t="shared" si="232"/>
        <v>0</v>
      </c>
      <c r="Q300">
        <f t="shared" si="263"/>
        <v>187.55</v>
      </c>
      <c r="R300">
        <f t="shared" si="233"/>
        <v>49.31</v>
      </c>
      <c r="S300">
        <f t="shared" si="234"/>
        <v>525.23</v>
      </c>
      <c r="T300">
        <f t="shared" si="235"/>
        <v>0</v>
      </c>
      <c r="U300">
        <f t="shared" si="236"/>
        <v>1.4854507199999998</v>
      </c>
      <c r="V300">
        <f t="shared" si="237"/>
        <v>0</v>
      </c>
      <c r="W300">
        <f t="shared" si="238"/>
        <v>0</v>
      </c>
      <c r="X300">
        <f t="shared" si="239"/>
        <v>414.93</v>
      </c>
      <c r="Y300">
        <f t="shared" si="240"/>
        <v>215.34</v>
      </c>
      <c r="AA300">
        <v>54346617</v>
      </c>
      <c r="AB300">
        <f t="shared" si="241"/>
        <v>681.62400000000002</v>
      </c>
      <c r="AC300">
        <f t="shared" si="264"/>
        <v>0</v>
      </c>
      <c r="AD300">
        <f t="shared" si="265"/>
        <v>357.59100000000001</v>
      </c>
      <c r="AE300">
        <f t="shared" si="266"/>
        <v>30.437999999999999</v>
      </c>
      <c r="AF300">
        <f t="shared" si="267"/>
        <v>324.03300000000002</v>
      </c>
      <c r="AG300">
        <f t="shared" si="242"/>
        <v>0</v>
      </c>
      <c r="AH300">
        <f t="shared" si="268"/>
        <v>26.279999999999998</v>
      </c>
      <c r="AI300">
        <f t="shared" si="269"/>
        <v>0</v>
      </c>
      <c r="AJ300">
        <f t="shared" si="243"/>
        <v>0</v>
      </c>
      <c r="AK300">
        <v>7053.08</v>
      </c>
      <c r="AL300">
        <v>4781</v>
      </c>
      <c r="AM300">
        <v>1191.97</v>
      </c>
      <c r="AN300">
        <v>101.46</v>
      </c>
      <c r="AO300">
        <v>1080.1099999999999</v>
      </c>
      <c r="AP300">
        <v>0</v>
      </c>
      <c r="AQ300">
        <v>87.6</v>
      </c>
      <c r="AR300">
        <v>0</v>
      </c>
      <c r="AS300">
        <v>0</v>
      </c>
      <c r="AT300">
        <v>79</v>
      </c>
      <c r="AU300">
        <v>41</v>
      </c>
      <c r="AV300">
        <v>1.087</v>
      </c>
      <c r="AW300">
        <v>1</v>
      </c>
      <c r="AZ300">
        <v>1</v>
      </c>
      <c r="BA300">
        <v>28.67</v>
      </c>
      <c r="BB300">
        <v>9.2799999999999994</v>
      </c>
      <c r="BC300">
        <v>8.24</v>
      </c>
      <c r="BD300" t="s">
        <v>3</v>
      </c>
      <c r="BE300" t="s">
        <v>3</v>
      </c>
      <c r="BF300" t="s">
        <v>3</v>
      </c>
      <c r="BG300" t="s">
        <v>3</v>
      </c>
      <c r="BH300">
        <v>0</v>
      </c>
      <c r="BI300">
        <v>2</v>
      </c>
      <c r="BJ300" t="s">
        <v>55</v>
      </c>
      <c r="BM300">
        <v>319</v>
      </c>
      <c r="BN300">
        <v>0</v>
      </c>
      <c r="BO300" t="s">
        <v>52</v>
      </c>
      <c r="BP300">
        <v>1</v>
      </c>
      <c r="BQ300">
        <v>40</v>
      </c>
      <c r="BR300">
        <v>0</v>
      </c>
      <c r="BS300">
        <v>28.67</v>
      </c>
      <c r="BT300">
        <v>1</v>
      </c>
      <c r="BU300">
        <v>1</v>
      </c>
      <c r="BV300">
        <v>1</v>
      </c>
      <c r="BW300">
        <v>1</v>
      </c>
      <c r="BX300">
        <v>1</v>
      </c>
      <c r="BY300" t="s">
        <v>3</v>
      </c>
      <c r="BZ300">
        <v>79</v>
      </c>
      <c r="CA300">
        <v>41</v>
      </c>
      <c r="CB300" t="s">
        <v>3</v>
      </c>
      <c r="CE300">
        <v>30</v>
      </c>
      <c r="CF300">
        <v>0</v>
      </c>
      <c r="CG300">
        <v>0</v>
      </c>
      <c r="CM300">
        <v>0</v>
      </c>
      <c r="CN300" t="s">
        <v>33</v>
      </c>
      <c r="CO300">
        <v>0</v>
      </c>
      <c r="CP300">
        <f t="shared" si="244"/>
        <v>712.78</v>
      </c>
      <c r="CQ300">
        <f t="shared" si="245"/>
        <v>0</v>
      </c>
      <c r="CR300">
        <f t="shared" si="270"/>
        <v>3607.14</v>
      </c>
      <c r="CS300">
        <f t="shared" si="246"/>
        <v>948.69</v>
      </c>
      <c r="CT300">
        <f t="shared" si="247"/>
        <v>10098.15</v>
      </c>
      <c r="CU300">
        <f t="shared" si="248"/>
        <v>0</v>
      </c>
      <c r="CV300">
        <f t="shared" si="249"/>
        <v>28.566359999999996</v>
      </c>
      <c r="CW300">
        <f t="shared" si="250"/>
        <v>0</v>
      </c>
      <c r="CX300">
        <f t="shared" si="251"/>
        <v>0</v>
      </c>
      <c r="CY300">
        <f t="shared" si="252"/>
        <v>414.93170000000003</v>
      </c>
      <c r="CZ300">
        <f t="shared" si="253"/>
        <v>215.3443</v>
      </c>
      <c r="DC300" t="s">
        <v>3</v>
      </c>
      <c r="DD300" t="s">
        <v>34</v>
      </c>
      <c r="DE300" t="s">
        <v>35</v>
      </c>
      <c r="DF300" t="s">
        <v>35</v>
      </c>
      <c r="DG300" t="s">
        <v>35</v>
      </c>
      <c r="DH300" t="s">
        <v>3</v>
      </c>
      <c r="DI300" t="s">
        <v>35</v>
      </c>
      <c r="DJ300" t="s">
        <v>35</v>
      </c>
      <c r="DK300" t="s">
        <v>3</v>
      </c>
      <c r="DL300" t="s">
        <v>3</v>
      </c>
      <c r="DM300" t="s">
        <v>3</v>
      </c>
      <c r="DN300">
        <v>114</v>
      </c>
      <c r="DO300">
        <v>67</v>
      </c>
      <c r="DP300">
        <v>1.087</v>
      </c>
      <c r="DQ300">
        <v>1</v>
      </c>
      <c r="DU300">
        <v>1013</v>
      </c>
      <c r="DV300" t="s">
        <v>54</v>
      </c>
      <c r="DW300" t="s">
        <v>54</v>
      </c>
      <c r="DX300">
        <v>1</v>
      </c>
      <c r="DZ300" t="s">
        <v>3</v>
      </c>
      <c r="EA300" t="s">
        <v>3</v>
      </c>
      <c r="EB300" t="s">
        <v>3</v>
      </c>
      <c r="EC300" t="s">
        <v>3</v>
      </c>
      <c r="EE300">
        <v>54008063</v>
      </c>
      <c r="EF300">
        <v>40</v>
      </c>
      <c r="EG300" t="s">
        <v>56</v>
      </c>
      <c r="EH300">
        <v>0</v>
      </c>
      <c r="EI300" t="s">
        <v>3</v>
      </c>
      <c r="EJ300">
        <v>2</v>
      </c>
      <c r="EK300">
        <v>319</v>
      </c>
      <c r="EL300" t="s">
        <v>57</v>
      </c>
      <c r="EM300" t="s">
        <v>58</v>
      </c>
      <c r="EO300" t="s">
        <v>36</v>
      </c>
      <c r="EQ300">
        <v>0</v>
      </c>
      <c r="ER300">
        <v>7053.08</v>
      </c>
      <c r="ES300">
        <v>4781</v>
      </c>
      <c r="ET300">
        <v>1191.97</v>
      </c>
      <c r="EU300">
        <v>101.46</v>
      </c>
      <c r="EV300">
        <v>1080.1099999999999</v>
      </c>
      <c r="EW300">
        <v>87.6</v>
      </c>
      <c r="EX300">
        <v>0</v>
      </c>
      <c r="EY300">
        <v>0</v>
      </c>
      <c r="FQ300">
        <v>0</v>
      </c>
      <c r="FR300">
        <f t="shared" si="254"/>
        <v>0</v>
      </c>
      <c r="FS300">
        <v>0</v>
      </c>
      <c r="FX300">
        <v>114</v>
      </c>
      <c r="FY300">
        <v>67</v>
      </c>
      <c r="GA300" t="s">
        <v>3</v>
      </c>
      <c r="GD300">
        <v>0</v>
      </c>
      <c r="GF300">
        <v>-1621191332</v>
      </c>
      <c r="GG300">
        <v>2</v>
      </c>
      <c r="GH300">
        <v>1</v>
      </c>
      <c r="GI300">
        <v>2</v>
      </c>
      <c r="GJ300">
        <v>0</v>
      </c>
      <c r="GK300">
        <f>ROUND(R300*(R12)/100,2)</f>
        <v>78.900000000000006</v>
      </c>
      <c r="GL300">
        <f t="shared" si="255"/>
        <v>0</v>
      </c>
      <c r="GM300">
        <f t="shared" si="256"/>
        <v>1421.95</v>
      </c>
      <c r="GN300">
        <f t="shared" si="257"/>
        <v>0</v>
      </c>
      <c r="GO300">
        <f t="shared" si="258"/>
        <v>1421.95</v>
      </c>
      <c r="GP300">
        <f t="shared" si="259"/>
        <v>0</v>
      </c>
      <c r="GR300">
        <v>0</v>
      </c>
      <c r="GS300">
        <v>0</v>
      </c>
      <c r="GT300">
        <v>0</v>
      </c>
      <c r="GU300" t="s">
        <v>3</v>
      </c>
      <c r="GV300">
        <f t="shared" si="260"/>
        <v>0</v>
      </c>
      <c r="GW300">
        <v>1</v>
      </c>
      <c r="GX300">
        <f t="shared" si="261"/>
        <v>0</v>
      </c>
      <c r="HA300">
        <v>0</v>
      </c>
      <c r="HB300">
        <v>0</v>
      </c>
      <c r="HC300">
        <f t="shared" si="262"/>
        <v>0</v>
      </c>
      <c r="HE300" t="s">
        <v>3</v>
      </c>
      <c r="HF300" t="s">
        <v>3</v>
      </c>
      <c r="HM300" t="s">
        <v>3</v>
      </c>
      <c r="HN300" t="s">
        <v>3</v>
      </c>
      <c r="HO300" t="s">
        <v>3</v>
      </c>
      <c r="HP300" t="s">
        <v>3</v>
      </c>
      <c r="HQ300" t="s">
        <v>3</v>
      </c>
      <c r="IK300">
        <v>0</v>
      </c>
    </row>
    <row r="301" spans="1:245" x14ac:dyDescent="0.2">
      <c r="A301">
        <v>17</v>
      </c>
      <c r="B301">
        <v>1</v>
      </c>
      <c r="C301">
        <f>ROW(SmtRes!A82)</f>
        <v>82</v>
      </c>
      <c r="D301">
        <f>ROW(EtalonRes!A142)</f>
        <v>142</v>
      </c>
      <c r="E301" t="s">
        <v>59</v>
      </c>
      <c r="F301" t="s">
        <v>60</v>
      </c>
      <c r="G301" t="s">
        <v>61</v>
      </c>
      <c r="H301" t="s">
        <v>62</v>
      </c>
      <c r="I301">
        <v>4</v>
      </c>
      <c r="J301">
        <v>0</v>
      </c>
      <c r="K301">
        <v>4</v>
      </c>
      <c r="O301">
        <f t="shared" si="231"/>
        <v>3702.36</v>
      </c>
      <c r="P301">
        <f t="shared" si="232"/>
        <v>0</v>
      </c>
      <c r="Q301">
        <f t="shared" si="263"/>
        <v>2295.2399999999998</v>
      </c>
      <c r="R301">
        <f t="shared" si="233"/>
        <v>1117.56</v>
      </c>
      <c r="S301">
        <f t="shared" si="234"/>
        <v>1407.12</v>
      </c>
      <c r="T301">
        <f t="shared" si="235"/>
        <v>0</v>
      </c>
      <c r="U301">
        <f t="shared" si="236"/>
        <v>3.8349359999999999</v>
      </c>
      <c r="V301">
        <f t="shared" si="237"/>
        <v>0</v>
      </c>
      <c r="W301">
        <f t="shared" si="238"/>
        <v>0</v>
      </c>
      <c r="X301">
        <f t="shared" si="239"/>
        <v>1111.6199999999999</v>
      </c>
      <c r="Y301">
        <f t="shared" si="240"/>
        <v>576.91999999999996</v>
      </c>
      <c r="AA301">
        <v>54346617</v>
      </c>
      <c r="AB301">
        <f t="shared" si="241"/>
        <v>56.484000000000002</v>
      </c>
      <c r="AC301">
        <f t="shared" si="264"/>
        <v>0</v>
      </c>
      <c r="AD301">
        <f t="shared" si="265"/>
        <v>45.195</v>
      </c>
      <c r="AE301">
        <f t="shared" si="266"/>
        <v>8.9640000000000004</v>
      </c>
      <c r="AF301">
        <f t="shared" si="267"/>
        <v>11.289</v>
      </c>
      <c r="AG301">
        <f t="shared" si="242"/>
        <v>0</v>
      </c>
      <c r="AH301">
        <f t="shared" si="268"/>
        <v>0.88200000000000001</v>
      </c>
      <c r="AI301">
        <f t="shared" si="269"/>
        <v>0</v>
      </c>
      <c r="AJ301">
        <f t="shared" si="243"/>
        <v>0</v>
      </c>
      <c r="AK301">
        <v>194</v>
      </c>
      <c r="AL301">
        <v>5.72</v>
      </c>
      <c r="AM301">
        <v>150.65</v>
      </c>
      <c r="AN301">
        <v>29.88</v>
      </c>
      <c r="AO301">
        <v>37.630000000000003</v>
      </c>
      <c r="AP301">
        <v>0</v>
      </c>
      <c r="AQ301">
        <v>2.94</v>
      </c>
      <c r="AR301">
        <v>0</v>
      </c>
      <c r="AS301">
        <v>0</v>
      </c>
      <c r="AT301">
        <v>79</v>
      </c>
      <c r="AU301">
        <v>41</v>
      </c>
      <c r="AV301">
        <v>1.087</v>
      </c>
      <c r="AW301">
        <v>1</v>
      </c>
      <c r="AZ301">
        <v>1</v>
      </c>
      <c r="BA301">
        <v>28.67</v>
      </c>
      <c r="BB301">
        <v>11.68</v>
      </c>
      <c r="BC301">
        <v>8.24</v>
      </c>
      <c r="BD301" t="s">
        <v>3</v>
      </c>
      <c r="BE301" t="s">
        <v>3</v>
      </c>
      <c r="BF301" t="s">
        <v>3</v>
      </c>
      <c r="BG301" t="s">
        <v>3</v>
      </c>
      <c r="BH301">
        <v>0</v>
      </c>
      <c r="BI301">
        <v>2</v>
      </c>
      <c r="BJ301" t="s">
        <v>63</v>
      </c>
      <c r="BM301">
        <v>329</v>
      </c>
      <c r="BN301">
        <v>0</v>
      </c>
      <c r="BO301" t="s">
        <v>60</v>
      </c>
      <c r="BP301">
        <v>1</v>
      </c>
      <c r="BQ301">
        <v>40</v>
      </c>
      <c r="BR301">
        <v>0</v>
      </c>
      <c r="BS301">
        <v>28.67</v>
      </c>
      <c r="BT301">
        <v>1</v>
      </c>
      <c r="BU301">
        <v>1</v>
      </c>
      <c r="BV301">
        <v>1</v>
      </c>
      <c r="BW301">
        <v>1</v>
      </c>
      <c r="BX301">
        <v>1</v>
      </c>
      <c r="BY301" t="s">
        <v>3</v>
      </c>
      <c r="BZ301">
        <v>79</v>
      </c>
      <c r="CA301">
        <v>41</v>
      </c>
      <c r="CB301" t="s">
        <v>3</v>
      </c>
      <c r="CE301">
        <v>30</v>
      </c>
      <c r="CF301">
        <v>0</v>
      </c>
      <c r="CG301">
        <v>0</v>
      </c>
      <c r="CM301">
        <v>0</v>
      </c>
      <c r="CN301" t="s">
        <v>33</v>
      </c>
      <c r="CO301">
        <v>0</v>
      </c>
      <c r="CP301">
        <f t="shared" si="244"/>
        <v>3702.3599999999997</v>
      </c>
      <c r="CQ301">
        <f t="shared" si="245"/>
        <v>0</v>
      </c>
      <c r="CR301">
        <f t="shared" si="270"/>
        <v>573.84</v>
      </c>
      <c r="CS301">
        <f t="shared" si="246"/>
        <v>279.25</v>
      </c>
      <c r="CT301">
        <f t="shared" si="247"/>
        <v>351.78</v>
      </c>
      <c r="CU301">
        <f t="shared" si="248"/>
        <v>0</v>
      </c>
      <c r="CV301">
        <f t="shared" si="249"/>
        <v>0.95873399999999998</v>
      </c>
      <c r="CW301">
        <f t="shared" si="250"/>
        <v>0</v>
      </c>
      <c r="CX301">
        <f t="shared" si="251"/>
        <v>0</v>
      </c>
      <c r="CY301">
        <f t="shared" si="252"/>
        <v>1111.6248000000001</v>
      </c>
      <c r="CZ301">
        <f t="shared" si="253"/>
        <v>576.91919999999993</v>
      </c>
      <c r="DC301" t="s">
        <v>3</v>
      </c>
      <c r="DD301" t="s">
        <v>34</v>
      </c>
      <c r="DE301" t="s">
        <v>35</v>
      </c>
      <c r="DF301" t="s">
        <v>35</v>
      </c>
      <c r="DG301" t="s">
        <v>35</v>
      </c>
      <c r="DH301" t="s">
        <v>3</v>
      </c>
      <c r="DI301" t="s">
        <v>35</v>
      </c>
      <c r="DJ301" t="s">
        <v>35</v>
      </c>
      <c r="DK301" t="s">
        <v>3</v>
      </c>
      <c r="DL301" t="s">
        <v>3</v>
      </c>
      <c r="DM301" t="s">
        <v>3</v>
      </c>
      <c r="DN301">
        <v>114</v>
      </c>
      <c r="DO301">
        <v>67</v>
      </c>
      <c r="DP301">
        <v>1.087</v>
      </c>
      <c r="DQ301">
        <v>1</v>
      </c>
      <c r="DU301">
        <v>1013</v>
      </c>
      <c r="DV301" t="s">
        <v>62</v>
      </c>
      <c r="DW301" t="s">
        <v>62</v>
      </c>
      <c r="DX301">
        <v>1</v>
      </c>
      <c r="DZ301" t="s">
        <v>3</v>
      </c>
      <c r="EA301" t="s">
        <v>3</v>
      </c>
      <c r="EB301" t="s">
        <v>3</v>
      </c>
      <c r="EC301" t="s">
        <v>3</v>
      </c>
      <c r="EE301">
        <v>54008073</v>
      </c>
      <c r="EF301">
        <v>40</v>
      </c>
      <c r="EG301" t="s">
        <v>56</v>
      </c>
      <c r="EH301">
        <v>0</v>
      </c>
      <c r="EI301" t="s">
        <v>3</v>
      </c>
      <c r="EJ301">
        <v>2</v>
      </c>
      <c r="EK301">
        <v>329</v>
      </c>
      <c r="EL301" t="s">
        <v>64</v>
      </c>
      <c r="EM301" t="s">
        <v>65</v>
      </c>
      <c r="EO301" t="s">
        <v>36</v>
      </c>
      <c r="EQ301">
        <v>0</v>
      </c>
      <c r="ER301">
        <v>194</v>
      </c>
      <c r="ES301">
        <v>5.72</v>
      </c>
      <c r="ET301">
        <v>150.65</v>
      </c>
      <c r="EU301">
        <v>29.88</v>
      </c>
      <c r="EV301">
        <v>37.630000000000003</v>
      </c>
      <c r="EW301">
        <v>2.94</v>
      </c>
      <c r="EX301">
        <v>0</v>
      </c>
      <c r="EY301">
        <v>0</v>
      </c>
      <c r="FQ301">
        <v>0</v>
      </c>
      <c r="FR301">
        <f t="shared" si="254"/>
        <v>0</v>
      </c>
      <c r="FS301">
        <v>0</v>
      </c>
      <c r="FX301">
        <v>114</v>
      </c>
      <c r="FY301">
        <v>67</v>
      </c>
      <c r="GA301" t="s">
        <v>3</v>
      </c>
      <c r="GD301">
        <v>0</v>
      </c>
      <c r="GF301">
        <v>-1270475518</v>
      </c>
      <c r="GG301">
        <v>2</v>
      </c>
      <c r="GH301">
        <v>1</v>
      </c>
      <c r="GI301">
        <v>2</v>
      </c>
      <c r="GJ301">
        <v>0</v>
      </c>
      <c r="GK301">
        <f>ROUND(R301*(R12)/100,2)</f>
        <v>1788.1</v>
      </c>
      <c r="GL301">
        <f t="shared" si="255"/>
        <v>0</v>
      </c>
      <c r="GM301">
        <f t="shared" si="256"/>
        <v>7179</v>
      </c>
      <c r="GN301">
        <f t="shared" si="257"/>
        <v>0</v>
      </c>
      <c r="GO301">
        <f t="shared" si="258"/>
        <v>7179</v>
      </c>
      <c r="GP301">
        <f t="shared" si="259"/>
        <v>0</v>
      </c>
      <c r="GR301">
        <v>0</v>
      </c>
      <c r="GS301">
        <v>0</v>
      </c>
      <c r="GT301">
        <v>0</v>
      </c>
      <c r="GU301" t="s">
        <v>3</v>
      </c>
      <c r="GV301">
        <f t="shared" si="260"/>
        <v>0</v>
      </c>
      <c r="GW301">
        <v>1</v>
      </c>
      <c r="GX301">
        <f t="shared" si="261"/>
        <v>0</v>
      </c>
      <c r="HA301">
        <v>0</v>
      </c>
      <c r="HB301">
        <v>0</v>
      </c>
      <c r="HC301">
        <f t="shared" si="262"/>
        <v>0</v>
      </c>
      <c r="HE301" t="s">
        <v>3</v>
      </c>
      <c r="HF301" t="s">
        <v>3</v>
      </c>
      <c r="HM301" t="s">
        <v>3</v>
      </c>
      <c r="HN301" t="s">
        <v>3</v>
      </c>
      <c r="HO301" t="s">
        <v>3</v>
      </c>
      <c r="HP301" t="s">
        <v>3</v>
      </c>
      <c r="HQ301" t="s">
        <v>3</v>
      </c>
      <c r="IK301">
        <v>0</v>
      </c>
    </row>
    <row r="302" spans="1:245" x14ac:dyDescent="0.2">
      <c r="A302">
        <v>17</v>
      </c>
      <c r="B302">
        <v>1</v>
      </c>
      <c r="C302">
        <f>ROW(SmtRes!A83)</f>
        <v>83</v>
      </c>
      <c r="D302">
        <f>ROW(EtalonRes!A143)</f>
        <v>143</v>
      </c>
      <c r="E302" t="s">
        <v>66</v>
      </c>
      <c r="F302" t="s">
        <v>67</v>
      </c>
      <c r="G302" t="s">
        <v>68</v>
      </c>
      <c r="H302" t="s">
        <v>62</v>
      </c>
      <c r="I302">
        <v>0</v>
      </c>
      <c r="J302">
        <v>0</v>
      </c>
      <c r="K302">
        <v>0</v>
      </c>
      <c r="O302">
        <f t="shared" si="231"/>
        <v>0</v>
      </c>
      <c r="P302">
        <f t="shared" si="232"/>
        <v>0</v>
      </c>
      <c r="Q302">
        <f t="shared" si="263"/>
        <v>0</v>
      </c>
      <c r="R302">
        <f t="shared" si="233"/>
        <v>0</v>
      </c>
      <c r="S302">
        <f t="shared" si="234"/>
        <v>0</v>
      </c>
      <c r="T302">
        <f t="shared" si="235"/>
        <v>0</v>
      </c>
      <c r="U302">
        <f t="shared" si="236"/>
        <v>0</v>
      </c>
      <c r="V302">
        <f t="shared" si="237"/>
        <v>0</v>
      </c>
      <c r="W302">
        <f t="shared" si="238"/>
        <v>0</v>
      </c>
      <c r="X302">
        <f t="shared" si="239"/>
        <v>0</v>
      </c>
      <c r="Y302">
        <f t="shared" si="240"/>
        <v>0</v>
      </c>
      <c r="AA302">
        <v>54346617</v>
      </c>
      <c r="AB302">
        <f t="shared" si="241"/>
        <v>7.1909999999999998</v>
      </c>
      <c r="AC302">
        <f t="shared" si="264"/>
        <v>0</v>
      </c>
      <c r="AD302">
        <f t="shared" si="265"/>
        <v>5.9279999999999999</v>
      </c>
      <c r="AE302">
        <f t="shared" si="266"/>
        <v>1.278</v>
      </c>
      <c r="AF302">
        <f t="shared" si="267"/>
        <v>1.2629999999999999</v>
      </c>
      <c r="AG302">
        <f t="shared" si="242"/>
        <v>0</v>
      </c>
      <c r="AH302">
        <f t="shared" si="268"/>
        <v>0.105</v>
      </c>
      <c r="AI302">
        <f t="shared" si="269"/>
        <v>0</v>
      </c>
      <c r="AJ302">
        <f t="shared" si="243"/>
        <v>0</v>
      </c>
      <c r="AK302">
        <v>24.04</v>
      </c>
      <c r="AL302">
        <v>7.0000000000000007E-2</v>
      </c>
      <c r="AM302">
        <v>19.760000000000002</v>
      </c>
      <c r="AN302">
        <v>4.26</v>
      </c>
      <c r="AO302">
        <v>4.21</v>
      </c>
      <c r="AP302">
        <v>0</v>
      </c>
      <c r="AQ302">
        <v>0.35</v>
      </c>
      <c r="AR302">
        <v>0</v>
      </c>
      <c r="AS302">
        <v>0</v>
      </c>
      <c r="AT302">
        <v>79</v>
      </c>
      <c r="AU302">
        <v>41</v>
      </c>
      <c r="AV302">
        <v>1.087</v>
      </c>
      <c r="AW302">
        <v>1</v>
      </c>
      <c r="AZ302">
        <v>1</v>
      </c>
      <c r="BA302">
        <v>28.67</v>
      </c>
      <c r="BB302">
        <v>12.05</v>
      </c>
      <c r="BC302">
        <v>8.2899999999999991</v>
      </c>
      <c r="BD302" t="s">
        <v>3</v>
      </c>
      <c r="BE302" t="s">
        <v>3</v>
      </c>
      <c r="BF302" t="s">
        <v>3</v>
      </c>
      <c r="BG302" t="s">
        <v>3</v>
      </c>
      <c r="BH302">
        <v>0</v>
      </c>
      <c r="BI302">
        <v>2</v>
      </c>
      <c r="BJ302" t="s">
        <v>69</v>
      </c>
      <c r="BM302">
        <v>326</v>
      </c>
      <c r="BN302">
        <v>0</v>
      </c>
      <c r="BO302" t="s">
        <v>67</v>
      </c>
      <c r="BP302">
        <v>1</v>
      </c>
      <c r="BQ302">
        <v>40</v>
      </c>
      <c r="BR302">
        <v>0</v>
      </c>
      <c r="BS302">
        <v>28.67</v>
      </c>
      <c r="BT302">
        <v>1</v>
      </c>
      <c r="BU302">
        <v>1</v>
      </c>
      <c r="BV302">
        <v>1</v>
      </c>
      <c r="BW302">
        <v>1</v>
      </c>
      <c r="BX302">
        <v>1</v>
      </c>
      <c r="BY302" t="s">
        <v>3</v>
      </c>
      <c r="BZ302">
        <v>79</v>
      </c>
      <c r="CA302">
        <v>41</v>
      </c>
      <c r="CB302" t="s">
        <v>3</v>
      </c>
      <c r="CE302">
        <v>30</v>
      </c>
      <c r="CF302">
        <v>0</v>
      </c>
      <c r="CG302">
        <v>0</v>
      </c>
      <c r="CM302">
        <v>0</v>
      </c>
      <c r="CN302" t="s">
        <v>33</v>
      </c>
      <c r="CO302">
        <v>0</v>
      </c>
      <c r="CP302">
        <f t="shared" si="244"/>
        <v>0</v>
      </c>
      <c r="CQ302">
        <f t="shared" si="245"/>
        <v>0</v>
      </c>
      <c r="CR302">
        <f t="shared" si="270"/>
        <v>77.599999999999994</v>
      </c>
      <c r="CS302">
        <f t="shared" si="246"/>
        <v>39.85</v>
      </c>
      <c r="CT302">
        <f t="shared" si="247"/>
        <v>39.28</v>
      </c>
      <c r="CU302">
        <f t="shared" si="248"/>
        <v>0</v>
      </c>
      <c r="CV302">
        <f t="shared" si="249"/>
        <v>0.11413499999999999</v>
      </c>
      <c r="CW302">
        <f t="shared" si="250"/>
        <v>0</v>
      </c>
      <c r="CX302">
        <f t="shared" si="251"/>
        <v>0</v>
      </c>
      <c r="CY302">
        <f t="shared" si="252"/>
        <v>0</v>
      </c>
      <c r="CZ302">
        <f t="shared" si="253"/>
        <v>0</v>
      </c>
      <c r="DC302" t="s">
        <v>3</v>
      </c>
      <c r="DD302" t="s">
        <v>34</v>
      </c>
      <c r="DE302" t="s">
        <v>35</v>
      </c>
      <c r="DF302" t="s">
        <v>35</v>
      </c>
      <c r="DG302" t="s">
        <v>35</v>
      </c>
      <c r="DH302" t="s">
        <v>3</v>
      </c>
      <c r="DI302" t="s">
        <v>35</v>
      </c>
      <c r="DJ302" t="s">
        <v>35</v>
      </c>
      <c r="DK302" t="s">
        <v>3</v>
      </c>
      <c r="DL302" t="s">
        <v>3</v>
      </c>
      <c r="DM302" t="s">
        <v>3</v>
      </c>
      <c r="DN302">
        <v>114</v>
      </c>
      <c r="DO302">
        <v>67</v>
      </c>
      <c r="DP302">
        <v>1.087</v>
      </c>
      <c r="DQ302">
        <v>1</v>
      </c>
      <c r="DU302">
        <v>1013</v>
      </c>
      <c r="DV302" t="s">
        <v>62</v>
      </c>
      <c r="DW302" t="s">
        <v>62</v>
      </c>
      <c r="DX302">
        <v>1</v>
      </c>
      <c r="DZ302" t="s">
        <v>3</v>
      </c>
      <c r="EA302" t="s">
        <v>3</v>
      </c>
      <c r="EB302" t="s">
        <v>3</v>
      </c>
      <c r="EC302" t="s">
        <v>3</v>
      </c>
      <c r="EE302">
        <v>54008070</v>
      </c>
      <c r="EF302">
        <v>40</v>
      </c>
      <c r="EG302" t="s">
        <v>56</v>
      </c>
      <c r="EH302">
        <v>0</v>
      </c>
      <c r="EI302" t="s">
        <v>3</v>
      </c>
      <c r="EJ302">
        <v>2</v>
      </c>
      <c r="EK302">
        <v>326</v>
      </c>
      <c r="EL302" t="s">
        <v>70</v>
      </c>
      <c r="EM302" t="s">
        <v>71</v>
      </c>
      <c r="EO302" t="s">
        <v>36</v>
      </c>
      <c r="EQ302">
        <v>0</v>
      </c>
      <c r="ER302">
        <v>24.04</v>
      </c>
      <c r="ES302">
        <v>7.0000000000000007E-2</v>
      </c>
      <c r="ET302">
        <v>19.760000000000002</v>
      </c>
      <c r="EU302">
        <v>4.26</v>
      </c>
      <c r="EV302">
        <v>4.21</v>
      </c>
      <c r="EW302">
        <v>0.35</v>
      </c>
      <c r="EX302">
        <v>0</v>
      </c>
      <c r="EY302">
        <v>0</v>
      </c>
      <c r="FQ302">
        <v>0</v>
      </c>
      <c r="FR302">
        <f t="shared" si="254"/>
        <v>0</v>
      </c>
      <c r="FS302">
        <v>0</v>
      </c>
      <c r="FX302">
        <v>114</v>
      </c>
      <c r="FY302">
        <v>67</v>
      </c>
      <c r="GA302" t="s">
        <v>3</v>
      </c>
      <c r="GD302">
        <v>0</v>
      </c>
      <c r="GF302">
        <v>-609801331</v>
      </c>
      <c r="GG302">
        <v>2</v>
      </c>
      <c r="GH302">
        <v>1</v>
      </c>
      <c r="GI302">
        <v>2</v>
      </c>
      <c r="GJ302">
        <v>0</v>
      </c>
      <c r="GK302">
        <f>ROUND(R302*(R12)/100,2)</f>
        <v>0</v>
      </c>
      <c r="GL302">
        <f t="shared" si="255"/>
        <v>0</v>
      </c>
      <c r="GM302">
        <f t="shared" si="256"/>
        <v>0</v>
      </c>
      <c r="GN302">
        <f t="shared" si="257"/>
        <v>0</v>
      </c>
      <c r="GO302">
        <f t="shared" si="258"/>
        <v>0</v>
      </c>
      <c r="GP302">
        <f t="shared" si="259"/>
        <v>0</v>
      </c>
      <c r="GR302">
        <v>0</v>
      </c>
      <c r="GS302">
        <v>0</v>
      </c>
      <c r="GT302">
        <v>0</v>
      </c>
      <c r="GU302" t="s">
        <v>3</v>
      </c>
      <c r="GV302">
        <f t="shared" si="260"/>
        <v>0</v>
      </c>
      <c r="GW302">
        <v>1</v>
      </c>
      <c r="GX302">
        <f t="shared" si="261"/>
        <v>0</v>
      </c>
      <c r="HA302">
        <v>0</v>
      </c>
      <c r="HB302">
        <v>0</v>
      </c>
      <c r="HC302">
        <f t="shared" si="262"/>
        <v>0</v>
      </c>
      <c r="HE302" t="s">
        <v>3</v>
      </c>
      <c r="HF302" t="s">
        <v>3</v>
      </c>
      <c r="HM302" t="s">
        <v>3</v>
      </c>
      <c r="HN302" t="s">
        <v>3</v>
      </c>
      <c r="HO302" t="s">
        <v>3</v>
      </c>
      <c r="HP302" t="s">
        <v>3</v>
      </c>
      <c r="HQ302" t="s">
        <v>3</v>
      </c>
      <c r="IK302">
        <v>0</v>
      </c>
    </row>
    <row r="303" spans="1:245" x14ac:dyDescent="0.2">
      <c r="A303">
        <v>17</v>
      </c>
      <c r="B303">
        <v>1</v>
      </c>
      <c r="C303">
        <f>ROW(SmtRes!A84)</f>
        <v>84</v>
      </c>
      <c r="D303">
        <f>ROW(EtalonRes!A144)</f>
        <v>144</v>
      </c>
      <c r="E303" t="s">
        <v>72</v>
      </c>
      <c r="F303" t="s">
        <v>73</v>
      </c>
      <c r="G303" t="s">
        <v>74</v>
      </c>
      <c r="H303" t="s">
        <v>62</v>
      </c>
      <c r="I303">
        <v>97</v>
      </c>
      <c r="J303">
        <v>0</v>
      </c>
      <c r="K303">
        <v>97</v>
      </c>
      <c r="O303">
        <f t="shared" si="231"/>
        <v>4647.93</v>
      </c>
      <c r="P303">
        <f t="shared" si="232"/>
        <v>0</v>
      </c>
      <c r="Q303">
        <f t="shared" si="263"/>
        <v>236.76</v>
      </c>
      <c r="R303">
        <f t="shared" si="233"/>
        <v>113.53</v>
      </c>
      <c r="S303">
        <f t="shared" si="234"/>
        <v>4411.17</v>
      </c>
      <c r="T303">
        <f t="shared" si="235"/>
        <v>0</v>
      </c>
      <c r="U303">
        <f t="shared" si="236"/>
        <v>12.187079999999998</v>
      </c>
      <c r="V303">
        <f t="shared" si="237"/>
        <v>0</v>
      </c>
      <c r="W303">
        <f t="shared" si="238"/>
        <v>0</v>
      </c>
      <c r="X303">
        <f t="shared" si="239"/>
        <v>3484.82</v>
      </c>
      <c r="Y303">
        <f t="shared" si="240"/>
        <v>1808.58</v>
      </c>
      <c r="AA303">
        <v>54346617</v>
      </c>
      <c r="AB303">
        <f t="shared" si="241"/>
        <v>1.716</v>
      </c>
      <c r="AC303">
        <f t="shared" si="264"/>
        <v>0</v>
      </c>
      <c r="AD303">
        <f t="shared" si="265"/>
        <v>0.20100000000000001</v>
      </c>
      <c r="AE303">
        <f t="shared" si="266"/>
        <v>3.9E-2</v>
      </c>
      <c r="AF303">
        <f t="shared" si="267"/>
        <v>1.5149999999999999</v>
      </c>
      <c r="AG303">
        <f t="shared" si="242"/>
        <v>0</v>
      </c>
      <c r="AH303">
        <f t="shared" si="268"/>
        <v>0.12</v>
      </c>
      <c r="AI303">
        <f t="shared" si="269"/>
        <v>0</v>
      </c>
      <c r="AJ303">
        <f t="shared" si="243"/>
        <v>0</v>
      </c>
      <c r="AK303">
        <v>6.28</v>
      </c>
      <c r="AL303">
        <v>0.56000000000000005</v>
      </c>
      <c r="AM303">
        <v>0.67</v>
      </c>
      <c r="AN303">
        <v>0.13</v>
      </c>
      <c r="AO303">
        <v>5.05</v>
      </c>
      <c r="AP303">
        <v>0</v>
      </c>
      <c r="AQ303">
        <v>0.4</v>
      </c>
      <c r="AR303">
        <v>0</v>
      </c>
      <c r="AS303">
        <v>0</v>
      </c>
      <c r="AT303">
        <v>79</v>
      </c>
      <c r="AU303">
        <v>41</v>
      </c>
      <c r="AV303">
        <v>1.0469999999999999</v>
      </c>
      <c r="AW303">
        <v>1</v>
      </c>
      <c r="AZ303">
        <v>1</v>
      </c>
      <c r="BA303">
        <v>28.67</v>
      </c>
      <c r="BB303">
        <v>11.6</v>
      </c>
      <c r="BC303">
        <v>8.23</v>
      </c>
      <c r="BD303" t="s">
        <v>3</v>
      </c>
      <c r="BE303" t="s">
        <v>3</v>
      </c>
      <c r="BF303" t="s">
        <v>3</v>
      </c>
      <c r="BG303" t="s">
        <v>3</v>
      </c>
      <c r="BH303">
        <v>0</v>
      </c>
      <c r="BI303">
        <v>2</v>
      </c>
      <c r="BJ303" t="s">
        <v>75</v>
      </c>
      <c r="BM303">
        <v>317</v>
      </c>
      <c r="BN303">
        <v>0</v>
      </c>
      <c r="BO303" t="s">
        <v>73</v>
      </c>
      <c r="BP303">
        <v>1</v>
      </c>
      <c r="BQ303">
        <v>40</v>
      </c>
      <c r="BR303">
        <v>0</v>
      </c>
      <c r="BS303">
        <v>28.67</v>
      </c>
      <c r="BT303">
        <v>1</v>
      </c>
      <c r="BU303">
        <v>1</v>
      </c>
      <c r="BV303">
        <v>1</v>
      </c>
      <c r="BW303">
        <v>1</v>
      </c>
      <c r="BX303">
        <v>1</v>
      </c>
      <c r="BY303" t="s">
        <v>3</v>
      </c>
      <c r="BZ303">
        <v>79</v>
      </c>
      <c r="CA303">
        <v>41</v>
      </c>
      <c r="CB303" t="s">
        <v>3</v>
      </c>
      <c r="CE303">
        <v>30</v>
      </c>
      <c r="CF303">
        <v>0</v>
      </c>
      <c r="CG303">
        <v>0</v>
      </c>
      <c r="CM303">
        <v>0</v>
      </c>
      <c r="CN303" t="s">
        <v>33</v>
      </c>
      <c r="CO303">
        <v>0</v>
      </c>
      <c r="CP303">
        <f t="shared" si="244"/>
        <v>4647.93</v>
      </c>
      <c r="CQ303">
        <f t="shared" si="245"/>
        <v>0</v>
      </c>
      <c r="CR303">
        <f t="shared" si="270"/>
        <v>2.44</v>
      </c>
      <c r="CS303">
        <f t="shared" si="246"/>
        <v>1.1499999999999999</v>
      </c>
      <c r="CT303">
        <f t="shared" si="247"/>
        <v>45.59</v>
      </c>
      <c r="CU303">
        <f t="shared" si="248"/>
        <v>0</v>
      </c>
      <c r="CV303">
        <f t="shared" si="249"/>
        <v>0.12563999999999997</v>
      </c>
      <c r="CW303">
        <f t="shared" si="250"/>
        <v>0</v>
      </c>
      <c r="CX303">
        <f t="shared" si="251"/>
        <v>0</v>
      </c>
      <c r="CY303">
        <f t="shared" si="252"/>
        <v>3484.8243000000002</v>
      </c>
      <c r="CZ303">
        <f t="shared" si="253"/>
        <v>1808.5797</v>
      </c>
      <c r="DC303" t="s">
        <v>3</v>
      </c>
      <c r="DD303" t="s">
        <v>34</v>
      </c>
      <c r="DE303" t="s">
        <v>35</v>
      </c>
      <c r="DF303" t="s">
        <v>35</v>
      </c>
      <c r="DG303" t="s">
        <v>35</v>
      </c>
      <c r="DH303" t="s">
        <v>3</v>
      </c>
      <c r="DI303" t="s">
        <v>35</v>
      </c>
      <c r="DJ303" t="s">
        <v>35</v>
      </c>
      <c r="DK303" t="s">
        <v>3</v>
      </c>
      <c r="DL303" t="s">
        <v>3</v>
      </c>
      <c r="DM303" t="s">
        <v>3</v>
      </c>
      <c r="DN303">
        <v>114</v>
      </c>
      <c r="DO303">
        <v>67</v>
      </c>
      <c r="DP303">
        <v>1.0469999999999999</v>
      </c>
      <c r="DQ303">
        <v>1</v>
      </c>
      <c r="DU303">
        <v>1013</v>
      </c>
      <c r="DV303" t="s">
        <v>62</v>
      </c>
      <c r="DW303" t="s">
        <v>62</v>
      </c>
      <c r="DX303">
        <v>1</v>
      </c>
      <c r="DZ303" t="s">
        <v>3</v>
      </c>
      <c r="EA303" t="s">
        <v>3</v>
      </c>
      <c r="EB303" t="s">
        <v>3</v>
      </c>
      <c r="EC303" t="s">
        <v>3</v>
      </c>
      <c r="EE303">
        <v>54008061</v>
      </c>
      <c r="EF303">
        <v>40</v>
      </c>
      <c r="EG303" t="s">
        <v>56</v>
      </c>
      <c r="EH303">
        <v>0</v>
      </c>
      <c r="EI303" t="s">
        <v>3</v>
      </c>
      <c r="EJ303">
        <v>2</v>
      </c>
      <c r="EK303">
        <v>317</v>
      </c>
      <c r="EL303" t="s">
        <v>76</v>
      </c>
      <c r="EM303" t="s">
        <v>77</v>
      </c>
      <c r="EO303" t="s">
        <v>36</v>
      </c>
      <c r="EQ303">
        <v>0</v>
      </c>
      <c r="ER303">
        <v>6.28</v>
      </c>
      <c r="ES303">
        <v>0.56000000000000005</v>
      </c>
      <c r="ET303">
        <v>0.67</v>
      </c>
      <c r="EU303">
        <v>0.13</v>
      </c>
      <c r="EV303">
        <v>5.05</v>
      </c>
      <c r="EW303">
        <v>0.4</v>
      </c>
      <c r="EX303">
        <v>0</v>
      </c>
      <c r="EY303">
        <v>0</v>
      </c>
      <c r="FQ303">
        <v>0</v>
      </c>
      <c r="FR303">
        <f t="shared" si="254"/>
        <v>0</v>
      </c>
      <c r="FS303">
        <v>0</v>
      </c>
      <c r="FX303">
        <v>114</v>
      </c>
      <c r="FY303">
        <v>67</v>
      </c>
      <c r="GA303" t="s">
        <v>3</v>
      </c>
      <c r="GD303">
        <v>0</v>
      </c>
      <c r="GF303">
        <v>-1925681331</v>
      </c>
      <c r="GG303">
        <v>2</v>
      </c>
      <c r="GH303">
        <v>1</v>
      </c>
      <c r="GI303">
        <v>2</v>
      </c>
      <c r="GJ303">
        <v>0</v>
      </c>
      <c r="GK303">
        <f>ROUND(R303*(R12)/100,2)</f>
        <v>181.65</v>
      </c>
      <c r="GL303">
        <f t="shared" si="255"/>
        <v>0</v>
      </c>
      <c r="GM303">
        <f t="shared" si="256"/>
        <v>10122.98</v>
      </c>
      <c r="GN303">
        <f t="shared" si="257"/>
        <v>0</v>
      </c>
      <c r="GO303">
        <f t="shared" si="258"/>
        <v>10122.98</v>
      </c>
      <c r="GP303">
        <f t="shared" si="259"/>
        <v>0</v>
      </c>
      <c r="GR303">
        <v>0</v>
      </c>
      <c r="GS303">
        <v>0</v>
      </c>
      <c r="GT303">
        <v>0</v>
      </c>
      <c r="GU303" t="s">
        <v>3</v>
      </c>
      <c r="GV303">
        <f t="shared" si="260"/>
        <v>0</v>
      </c>
      <c r="GW303">
        <v>1</v>
      </c>
      <c r="GX303">
        <f t="shared" si="261"/>
        <v>0</v>
      </c>
      <c r="HA303">
        <v>0</v>
      </c>
      <c r="HB303">
        <v>0</v>
      </c>
      <c r="HC303">
        <f t="shared" si="262"/>
        <v>0</v>
      </c>
      <c r="HE303" t="s">
        <v>3</v>
      </c>
      <c r="HF303" t="s">
        <v>3</v>
      </c>
      <c r="HM303" t="s">
        <v>3</v>
      </c>
      <c r="HN303" t="s">
        <v>3</v>
      </c>
      <c r="HO303" t="s">
        <v>3</v>
      </c>
      <c r="HP303" t="s">
        <v>3</v>
      </c>
      <c r="HQ303" t="s">
        <v>3</v>
      </c>
      <c r="IK303">
        <v>0</v>
      </c>
    </row>
    <row r="304" spans="1:245" x14ac:dyDescent="0.2">
      <c r="A304">
        <v>17</v>
      </c>
      <c r="B304">
        <v>1</v>
      </c>
      <c r="C304">
        <f>ROW(SmtRes!A85)</f>
        <v>85</v>
      </c>
      <c r="D304">
        <f>ROW(EtalonRes!A145)</f>
        <v>145</v>
      </c>
      <c r="E304" t="s">
        <v>78</v>
      </c>
      <c r="F304" t="s">
        <v>79</v>
      </c>
      <c r="G304" t="s">
        <v>80</v>
      </c>
      <c r="H304" t="s">
        <v>62</v>
      </c>
      <c r="I304">
        <v>1</v>
      </c>
      <c r="J304">
        <v>0</v>
      </c>
      <c r="K304">
        <v>1</v>
      </c>
      <c r="O304">
        <f t="shared" si="231"/>
        <v>503.4</v>
      </c>
      <c r="P304">
        <f t="shared" si="232"/>
        <v>0</v>
      </c>
      <c r="Q304">
        <f t="shared" si="263"/>
        <v>0.53</v>
      </c>
      <c r="R304">
        <f t="shared" si="233"/>
        <v>0.28999999999999998</v>
      </c>
      <c r="S304">
        <f t="shared" si="234"/>
        <v>502.87</v>
      </c>
      <c r="T304">
        <f t="shared" si="235"/>
        <v>0</v>
      </c>
      <c r="U304">
        <f t="shared" si="236"/>
        <v>1.273998</v>
      </c>
      <c r="V304">
        <f t="shared" si="237"/>
        <v>0</v>
      </c>
      <c r="W304">
        <f t="shared" si="238"/>
        <v>0</v>
      </c>
      <c r="X304">
        <f t="shared" si="239"/>
        <v>397.27</v>
      </c>
      <c r="Y304">
        <f t="shared" si="240"/>
        <v>206.18</v>
      </c>
      <c r="AA304">
        <v>54346617</v>
      </c>
      <c r="AB304">
        <f t="shared" si="241"/>
        <v>16.472999999999999</v>
      </c>
      <c r="AC304">
        <f t="shared" si="264"/>
        <v>0</v>
      </c>
      <c r="AD304">
        <f t="shared" si="265"/>
        <v>3.3000000000000002E-2</v>
      </c>
      <c r="AE304">
        <f t="shared" si="266"/>
        <v>8.9999999999999993E-3</v>
      </c>
      <c r="AF304">
        <f t="shared" si="267"/>
        <v>16.440000000000001</v>
      </c>
      <c r="AG304">
        <f t="shared" si="242"/>
        <v>0</v>
      </c>
      <c r="AH304">
        <f t="shared" si="268"/>
        <v>1.194</v>
      </c>
      <c r="AI304">
        <f t="shared" si="269"/>
        <v>0</v>
      </c>
      <c r="AJ304">
        <f t="shared" si="243"/>
        <v>0</v>
      </c>
      <c r="AK304">
        <v>90.01</v>
      </c>
      <c r="AL304">
        <v>35.1</v>
      </c>
      <c r="AM304">
        <v>0.11</v>
      </c>
      <c r="AN304">
        <v>0.03</v>
      </c>
      <c r="AO304">
        <v>54.8</v>
      </c>
      <c r="AP304">
        <v>0</v>
      </c>
      <c r="AQ304">
        <v>3.98</v>
      </c>
      <c r="AR304">
        <v>0</v>
      </c>
      <c r="AS304">
        <v>0</v>
      </c>
      <c r="AT304">
        <v>79</v>
      </c>
      <c r="AU304">
        <v>41</v>
      </c>
      <c r="AV304">
        <v>1.0669999999999999</v>
      </c>
      <c r="AW304">
        <v>1.081</v>
      </c>
      <c r="AZ304">
        <v>1</v>
      </c>
      <c r="BA304">
        <v>28.67</v>
      </c>
      <c r="BB304">
        <v>13.27</v>
      </c>
      <c r="BC304">
        <v>8.24</v>
      </c>
      <c r="BD304" t="s">
        <v>3</v>
      </c>
      <c r="BE304" t="s">
        <v>3</v>
      </c>
      <c r="BF304" t="s">
        <v>3</v>
      </c>
      <c r="BG304" t="s">
        <v>3</v>
      </c>
      <c r="BH304">
        <v>0</v>
      </c>
      <c r="BI304">
        <v>2</v>
      </c>
      <c r="BJ304" t="s">
        <v>81</v>
      </c>
      <c r="BM304">
        <v>330</v>
      </c>
      <c r="BN304">
        <v>0</v>
      </c>
      <c r="BO304" t="s">
        <v>79</v>
      </c>
      <c r="BP304">
        <v>1</v>
      </c>
      <c r="BQ304">
        <v>40</v>
      </c>
      <c r="BR304">
        <v>0</v>
      </c>
      <c r="BS304">
        <v>28.67</v>
      </c>
      <c r="BT304">
        <v>1</v>
      </c>
      <c r="BU304">
        <v>1</v>
      </c>
      <c r="BV304">
        <v>1</v>
      </c>
      <c r="BW304">
        <v>1</v>
      </c>
      <c r="BX304">
        <v>1</v>
      </c>
      <c r="BY304" t="s">
        <v>3</v>
      </c>
      <c r="BZ304">
        <v>79</v>
      </c>
      <c r="CA304">
        <v>41</v>
      </c>
      <c r="CB304" t="s">
        <v>3</v>
      </c>
      <c r="CE304">
        <v>30</v>
      </c>
      <c r="CF304">
        <v>0</v>
      </c>
      <c r="CG304">
        <v>0</v>
      </c>
      <c r="CM304">
        <v>0</v>
      </c>
      <c r="CN304" t="s">
        <v>33</v>
      </c>
      <c r="CO304">
        <v>0</v>
      </c>
      <c r="CP304">
        <f t="shared" si="244"/>
        <v>503.4</v>
      </c>
      <c r="CQ304">
        <f t="shared" si="245"/>
        <v>0</v>
      </c>
      <c r="CR304">
        <f t="shared" si="270"/>
        <v>0.53</v>
      </c>
      <c r="CS304">
        <f t="shared" si="246"/>
        <v>0.28999999999999998</v>
      </c>
      <c r="CT304">
        <f t="shared" si="247"/>
        <v>502.87</v>
      </c>
      <c r="CU304">
        <f t="shared" si="248"/>
        <v>0</v>
      </c>
      <c r="CV304">
        <f t="shared" si="249"/>
        <v>1.273998</v>
      </c>
      <c r="CW304">
        <f t="shared" si="250"/>
        <v>0</v>
      </c>
      <c r="CX304">
        <f t="shared" si="251"/>
        <v>0</v>
      </c>
      <c r="CY304">
        <f t="shared" si="252"/>
        <v>397.26730000000003</v>
      </c>
      <c r="CZ304">
        <f t="shared" si="253"/>
        <v>206.17669999999998</v>
      </c>
      <c r="DC304" t="s">
        <v>3</v>
      </c>
      <c r="DD304" t="s">
        <v>34</v>
      </c>
      <c r="DE304" t="s">
        <v>35</v>
      </c>
      <c r="DF304" t="s">
        <v>35</v>
      </c>
      <c r="DG304" t="s">
        <v>35</v>
      </c>
      <c r="DH304" t="s">
        <v>3</v>
      </c>
      <c r="DI304" t="s">
        <v>35</v>
      </c>
      <c r="DJ304" t="s">
        <v>35</v>
      </c>
      <c r="DK304" t="s">
        <v>3</v>
      </c>
      <c r="DL304" t="s">
        <v>3</v>
      </c>
      <c r="DM304" t="s">
        <v>3</v>
      </c>
      <c r="DN304">
        <v>114</v>
      </c>
      <c r="DO304">
        <v>67</v>
      </c>
      <c r="DP304">
        <v>1.0669999999999999</v>
      </c>
      <c r="DQ304">
        <v>1.081</v>
      </c>
      <c r="DU304">
        <v>1013</v>
      </c>
      <c r="DV304" t="s">
        <v>62</v>
      </c>
      <c r="DW304" t="s">
        <v>62</v>
      </c>
      <c r="DX304">
        <v>1</v>
      </c>
      <c r="DZ304" t="s">
        <v>3</v>
      </c>
      <c r="EA304" t="s">
        <v>3</v>
      </c>
      <c r="EB304" t="s">
        <v>3</v>
      </c>
      <c r="EC304" t="s">
        <v>3</v>
      </c>
      <c r="EE304">
        <v>54008074</v>
      </c>
      <c r="EF304">
        <v>40</v>
      </c>
      <c r="EG304" t="s">
        <v>56</v>
      </c>
      <c r="EH304">
        <v>0</v>
      </c>
      <c r="EI304" t="s">
        <v>3</v>
      </c>
      <c r="EJ304">
        <v>2</v>
      </c>
      <c r="EK304">
        <v>330</v>
      </c>
      <c r="EL304" t="s">
        <v>82</v>
      </c>
      <c r="EM304" t="s">
        <v>83</v>
      </c>
      <c r="EO304" t="s">
        <v>36</v>
      </c>
      <c r="EQ304">
        <v>0</v>
      </c>
      <c r="ER304">
        <v>90.01</v>
      </c>
      <c r="ES304">
        <v>35.1</v>
      </c>
      <c r="ET304">
        <v>0.11</v>
      </c>
      <c r="EU304">
        <v>0.03</v>
      </c>
      <c r="EV304">
        <v>54.8</v>
      </c>
      <c r="EW304">
        <v>3.98</v>
      </c>
      <c r="EX304">
        <v>0</v>
      </c>
      <c r="EY304">
        <v>0</v>
      </c>
      <c r="FQ304">
        <v>0</v>
      </c>
      <c r="FR304">
        <f t="shared" si="254"/>
        <v>0</v>
      </c>
      <c r="FS304">
        <v>0</v>
      </c>
      <c r="FX304">
        <v>114</v>
      </c>
      <c r="FY304">
        <v>67</v>
      </c>
      <c r="GA304" t="s">
        <v>3</v>
      </c>
      <c r="GD304">
        <v>0</v>
      </c>
      <c r="GF304">
        <v>-738371574</v>
      </c>
      <c r="GG304">
        <v>2</v>
      </c>
      <c r="GH304">
        <v>1</v>
      </c>
      <c r="GI304">
        <v>2</v>
      </c>
      <c r="GJ304">
        <v>0</v>
      </c>
      <c r="GK304">
        <f>ROUND(R304*(R12)/100,2)</f>
        <v>0.46</v>
      </c>
      <c r="GL304">
        <f t="shared" si="255"/>
        <v>0</v>
      </c>
      <c r="GM304">
        <f t="shared" si="256"/>
        <v>1107.31</v>
      </c>
      <c r="GN304">
        <f t="shared" si="257"/>
        <v>0</v>
      </c>
      <c r="GO304">
        <f t="shared" si="258"/>
        <v>1107.31</v>
      </c>
      <c r="GP304">
        <f t="shared" si="259"/>
        <v>0</v>
      </c>
      <c r="GR304">
        <v>0</v>
      </c>
      <c r="GS304">
        <v>0</v>
      </c>
      <c r="GT304">
        <v>0</v>
      </c>
      <c r="GU304" t="s">
        <v>3</v>
      </c>
      <c r="GV304">
        <f t="shared" si="260"/>
        <v>0</v>
      </c>
      <c r="GW304">
        <v>1</v>
      </c>
      <c r="GX304">
        <f t="shared" si="261"/>
        <v>0</v>
      </c>
      <c r="HA304">
        <v>0</v>
      </c>
      <c r="HB304">
        <v>0</v>
      </c>
      <c r="HC304">
        <f t="shared" si="262"/>
        <v>0</v>
      </c>
      <c r="HE304" t="s">
        <v>3</v>
      </c>
      <c r="HF304" t="s">
        <v>3</v>
      </c>
      <c r="HM304" t="s">
        <v>3</v>
      </c>
      <c r="HN304" t="s">
        <v>3</v>
      </c>
      <c r="HO304" t="s">
        <v>3</v>
      </c>
      <c r="HP304" t="s">
        <v>3</v>
      </c>
      <c r="HQ304" t="s">
        <v>3</v>
      </c>
      <c r="IK304">
        <v>0</v>
      </c>
    </row>
    <row r="305" spans="1:245" x14ac:dyDescent="0.2">
      <c r="A305">
        <v>17</v>
      </c>
      <c r="B305">
        <v>1</v>
      </c>
      <c r="C305">
        <f>ROW(SmtRes!A86)</f>
        <v>86</v>
      </c>
      <c r="D305">
        <f>ROW(EtalonRes!A146)</f>
        <v>146</v>
      </c>
      <c r="E305" t="s">
        <v>84</v>
      </c>
      <c r="F305" t="s">
        <v>85</v>
      </c>
      <c r="G305" t="s">
        <v>86</v>
      </c>
      <c r="H305" t="s">
        <v>87</v>
      </c>
      <c r="I305">
        <f>ROUND(22/10,9)</f>
        <v>2.2000000000000002</v>
      </c>
      <c r="J305">
        <v>0</v>
      </c>
      <c r="K305">
        <f>ROUND(22/10,9)</f>
        <v>2.2000000000000002</v>
      </c>
      <c r="O305">
        <f t="shared" si="231"/>
        <v>2839.03</v>
      </c>
      <c r="P305">
        <f t="shared" si="232"/>
        <v>0</v>
      </c>
      <c r="Q305">
        <f t="shared" si="263"/>
        <v>531.38</v>
      </c>
      <c r="R305">
        <f t="shared" si="233"/>
        <v>149.08000000000001</v>
      </c>
      <c r="S305">
        <f t="shared" si="234"/>
        <v>2307.65</v>
      </c>
      <c r="T305">
        <f t="shared" si="235"/>
        <v>0</v>
      </c>
      <c r="U305">
        <f t="shared" si="236"/>
        <v>6.5281193999999996</v>
      </c>
      <c r="V305">
        <f t="shared" si="237"/>
        <v>0</v>
      </c>
      <c r="W305">
        <f t="shared" si="238"/>
        <v>0</v>
      </c>
      <c r="X305">
        <f t="shared" si="239"/>
        <v>1823.04</v>
      </c>
      <c r="Y305">
        <f t="shared" si="240"/>
        <v>946.14</v>
      </c>
      <c r="AA305">
        <v>54346617</v>
      </c>
      <c r="AB305">
        <f t="shared" si="241"/>
        <v>58.268999999999998</v>
      </c>
      <c r="AC305">
        <f t="shared" si="264"/>
        <v>0</v>
      </c>
      <c r="AD305">
        <f t="shared" si="265"/>
        <v>23.978999999999999</v>
      </c>
      <c r="AE305">
        <f t="shared" si="266"/>
        <v>2.2170000000000001</v>
      </c>
      <c r="AF305">
        <f t="shared" si="267"/>
        <v>34.29</v>
      </c>
      <c r="AG305">
        <f t="shared" si="242"/>
        <v>0</v>
      </c>
      <c r="AH305">
        <f t="shared" si="268"/>
        <v>2.7809999999999997</v>
      </c>
      <c r="AI305">
        <f t="shared" si="269"/>
        <v>0</v>
      </c>
      <c r="AJ305">
        <f t="shared" si="243"/>
        <v>0</v>
      </c>
      <c r="AK305">
        <v>348.93</v>
      </c>
      <c r="AL305">
        <v>154.69999999999999</v>
      </c>
      <c r="AM305">
        <v>79.930000000000007</v>
      </c>
      <c r="AN305">
        <v>7.39</v>
      </c>
      <c r="AO305">
        <v>114.3</v>
      </c>
      <c r="AP305">
        <v>0</v>
      </c>
      <c r="AQ305">
        <v>9.27</v>
      </c>
      <c r="AR305">
        <v>0</v>
      </c>
      <c r="AS305">
        <v>0</v>
      </c>
      <c r="AT305">
        <v>79</v>
      </c>
      <c r="AU305">
        <v>41</v>
      </c>
      <c r="AV305">
        <v>1.0669999999999999</v>
      </c>
      <c r="AW305">
        <v>1.081</v>
      </c>
      <c r="AZ305">
        <v>1</v>
      </c>
      <c r="BA305">
        <v>28.67</v>
      </c>
      <c r="BB305">
        <v>9.44</v>
      </c>
      <c r="BC305">
        <v>8.24</v>
      </c>
      <c r="BD305" t="s">
        <v>3</v>
      </c>
      <c r="BE305" t="s">
        <v>3</v>
      </c>
      <c r="BF305" t="s">
        <v>3</v>
      </c>
      <c r="BG305" t="s">
        <v>3</v>
      </c>
      <c r="BH305">
        <v>0</v>
      </c>
      <c r="BI305">
        <v>2</v>
      </c>
      <c r="BJ305" t="s">
        <v>88</v>
      </c>
      <c r="BM305">
        <v>332</v>
      </c>
      <c r="BN305">
        <v>0</v>
      </c>
      <c r="BO305" t="s">
        <v>85</v>
      </c>
      <c r="BP305">
        <v>1</v>
      </c>
      <c r="BQ305">
        <v>40</v>
      </c>
      <c r="BR305">
        <v>0</v>
      </c>
      <c r="BS305">
        <v>28.67</v>
      </c>
      <c r="BT305">
        <v>1</v>
      </c>
      <c r="BU305">
        <v>1</v>
      </c>
      <c r="BV305">
        <v>1</v>
      </c>
      <c r="BW305">
        <v>1</v>
      </c>
      <c r="BX305">
        <v>1</v>
      </c>
      <c r="BY305" t="s">
        <v>3</v>
      </c>
      <c r="BZ305">
        <v>79</v>
      </c>
      <c r="CA305">
        <v>41</v>
      </c>
      <c r="CB305" t="s">
        <v>3</v>
      </c>
      <c r="CE305">
        <v>30</v>
      </c>
      <c r="CF305">
        <v>0</v>
      </c>
      <c r="CG305">
        <v>0</v>
      </c>
      <c r="CM305">
        <v>0</v>
      </c>
      <c r="CN305" t="s">
        <v>33</v>
      </c>
      <c r="CO305">
        <v>0</v>
      </c>
      <c r="CP305">
        <f t="shared" si="244"/>
        <v>2839.03</v>
      </c>
      <c r="CQ305">
        <f t="shared" si="245"/>
        <v>0</v>
      </c>
      <c r="CR305">
        <f t="shared" si="270"/>
        <v>241.57</v>
      </c>
      <c r="CS305">
        <f t="shared" si="246"/>
        <v>67.95</v>
      </c>
      <c r="CT305">
        <f t="shared" si="247"/>
        <v>1049.04</v>
      </c>
      <c r="CU305">
        <f t="shared" si="248"/>
        <v>0</v>
      </c>
      <c r="CV305">
        <f t="shared" si="249"/>
        <v>2.9673269999999996</v>
      </c>
      <c r="CW305">
        <f t="shared" si="250"/>
        <v>0</v>
      </c>
      <c r="CX305">
        <f t="shared" si="251"/>
        <v>0</v>
      </c>
      <c r="CY305">
        <f t="shared" si="252"/>
        <v>1823.0435000000002</v>
      </c>
      <c r="CZ305">
        <f t="shared" si="253"/>
        <v>946.13649999999996</v>
      </c>
      <c r="DC305" t="s">
        <v>3</v>
      </c>
      <c r="DD305" t="s">
        <v>34</v>
      </c>
      <c r="DE305" t="s">
        <v>35</v>
      </c>
      <c r="DF305" t="s">
        <v>35</v>
      </c>
      <c r="DG305" t="s">
        <v>35</v>
      </c>
      <c r="DH305" t="s">
        <v>3</v>
      </c>
      <c r="DI305" t="s">
        <v>35</v>
      </c>
      <c r="DJ305" t="s">
        <v>35</v>
      </c>
      <c r="DK305" t="s">
        <v>3</v>
      </c>
      <c r="DL305" t="s">
        <v>3</v>
      </c>
      <c r="DM305" t="s">
        <v>3</v>
      </c>
      <c r="DN305">
        <v>114</v>
      </c>
      <c r="DO305">
        <v>67</v>
      </c>
      <c r="DP305">
        <v>1.0669999999999999</v>
      </c>
      <c r="DQ305">
        <v>1.081</v>
      </c>
      <c r="DU305">
        <v>1010</v>
      </c>
      <c r="DV305" t="s">
        <v>87</v>
      </c>
      <c r="DW305" t="s">
        <v>87</v>
      </c>
      <c r="DX305">
        <v>10</v>
      </c>
      <c r="DZ305" t="s">
        <v>3</v>
      </c>
      <c r="EA305" t="s">
        <v>3</v>
      </c>
      <c r="EB305" t="s">
        <v>3</v>
      </c>
      <c r="EC305" t="s">
        <v>3</v>
      </c>
      <c r="EE305">
        <v>54008076</v>
      </c>
      <c r="EF305">
        <v>40</v>
      </c>
      <c r="EG305" t="s">
        <v>56</v>
      </c>
      <c r="EH305">
        <v>0</v>
      </c>
      <c r="EI305" t="s">
        <v>3</v>
      </c>
      <c r="EJ305">
        <v>2</v>
      </c>
      <c r="EK305">
        <v>332</v>
      </c>
      <c r="EL305" t="s">
        <v>89</v>
      </c>
      <c r="EM305" t="s">
        <v>90</v>
      </c>
      <c r="EO305" t="s">
        <v>36</v>
      </c>
      <c r="EQ305">
        <v>0</v>
      </c>
      <c r="ER305">
        <v>348.93</v>
      </c>
      <c r="ES305">
        <v>154.69999999999999</v>
      </c>
      <c r="ET305">
        <v>79.930000000000007</v>
      </c>
      <c r="EU305">
        <v>7.39</v>
      </c>
      <c r="EV305">
        <v>114.3</v>
      </c>
      <c r="EW305">
        <v>9.27</v>
      </c>
      <c r="EX305">
        <v>0</v>
      </c>
      <c r="EY305">
        <v>0</v>
      </c>
      <c r="FQ305">
        <v>0</v>
      </c>
      <c r="FR305">
        <f t="shared" si="254"/>
        <v>0</v>
      </c>
      <c r="FS305">
        <v>0</v>
      </c>
      <c r="FX305">
        <v>114</v>
      </c>
      <c r="FY305">
        <v>67</v>
      </c>
      <c r="GA305" t="s">
        <v>3</v>
      </c>
      <c r="GD305">
        <v>0</v>
      </c>
      <c r="GF305">
        <v>-1392148851</v>
      </c>
      <c r="GG305">
        <v>2</v>
      </c>
      <c r="GH305">
        <v>1</v>
      </c>
      <c r="GI305">
        <v>2</v>
      </c>
      <c r="GJ305">
        <v>0</v>
      </c>
      <c r="GK305">
        <f>ROUND(R305*(R12)/100,2)</f>
        <v>238.53</v>
      </c>
      <c r="GL305">
        <f t="shared" si="255"/>
        <v>0</v>
      </c>
      <c r="GM305">
        <f t="shared" si="256"/>
        <v>5846.74</v>
      </c>
      <c r="GN305">
        <f t="shared" si="257"/>
        <v>0</v>
      </c>
      <c r="GO305">
        <f t="shared" si="258"/>
        <v>5846.74</v>
      </c>
      <c r="GP305">
        <f t="shared" si="259"/>
        <v>0</v>
      </c>
      <c r="GR305">
        <v>0</v>
      </c>
      <c r="GS305">
        <v>0</v>
      </c>
      <c r="GT305">
        <v>0</v>
      </c>
      <c r="GU305" t="s">
        <v>3</v>
      </c>
      <c r="GV305">
        <f t="shared" si="260"/>
        <v>0</v>
      </c>
      <c r="GW305">
        <v>1</v>
      </c>
      <c r="GX305">
        <f t="shared" si="261"/>
        <v>0</v>
      </c>
      <c r="HA305">
        <v>0</v>
      </c>
      <c r="HB305">
        <v>0</v>
      </c>
      <c r="HC305">
        <f t="shared" si="262"/>
        <v>0</v>
      </c>
      <c r="HE305" t="s">
        <v>3</v>
      </c>
      <c r="HF305" t="s">
        <v>3</v>
      </c>
      <c r="HM305" t="s">
        <v>3</v>
      </c>
      <c r="HN305" t="s">
        <v>3</v>
      </c>
      <c r="HO305" t="s">
        <v>3</v>
      </c>
      <c r="HP305" t="s">
        <v>3</v>
      </c>
      <c r="HQ305" t="s">
        <v>3</v>
      </c>
      <c r="IK305">
        <v>0</v>
      </c>
    </row>
    <row r="306" spans="1:245" x14ac:dyDescent="0.2">
      <c r="A306">
        <v>17</v>
      </c>
      <c r="B306">
        <v>1</v>
      </c>
      <c r="C306">
        <f>ROW(SmtRes!A87)</f>
        <v>87</v>
      </c>
      <c r="D306">
        <f>ROW(EtalonRes!A147)</f>
        <v>147</v>
      </c>
      <c r="E306" t="s">
        <v>91</v>
      </c>
      <c r="F306" t="s">
        <v>92</v>
      </c>
      <c r="G306" t="s">
        <v>93</v>
      </c>
      <c r="H306" t="s">
        <v>87</v>
      </c>
      <c r="I306">
        <f>ROUND(15/10,9)</f>
        <v>1.5</v>
      </c>
      <c r="J306">
        <v>0</v>
      </c>
      <c r="K306">
        <f>ROUND(15/10,9)</f>
        <v>1.5</v>
      </c>
      <c r="O306">
        <f t="shared" si="231"/>
        <v>2160.8200000000002</v>
      </c>
      <c r="P306">
        <f t="shared" si="232"/>
        <v>0</v>
      </c>
      <c r="Q306">
        <f t="shared" si="263"/>
        <v>412.52</v>
      </c>
      <c r="R306">
        <f t="shared" si="233"/>
        <v>128.72999999999999</v>
      </c>
      <c r="S306">
        <f t="shared" si="234"/>
        <v>1748.3</v>
      </c>
      <c r="T306">
        <f t="shared" si="235"/>
        <v>0</v>
      </c>
      <c r="U306">
        <f t="shared" si="236"/>
        <v>4.945545000000001</v>
      </c>
      <c r="V306">
        <f t="shared" si="237"/>
        <v>0</v>
      </c>
      <c r="W306">
        <f t="shared" si="238"/>
        <v>0</v>
      </c>
      <c r="X306">
        <f t="shared" si="239"/>
        <v>1381.16</v>
      </c>
      <c r="Y306">
        <f t="shared" si="240"/>
        <v>716.8</v>
      </c>
      <c r="AA306">
        <v>54346617</v>
      </c>
      <c r="AB306">
        <f t="shared" si="241"/>
        <v>64.617000000000004</v>
      </c>
      <c r="AC306">
        <f t="shared" si="264"/>
        <v>0</v>
      </c>
      <c r="AD306">
        <f t="shared" si="265"/>
        <v>26.516999999999999</v>
      </c>
      <c r="AE306">
        <f t="shared" si="266"/>
        <v>2.8079999999999998</v>
      </c>
      <c r="AF306">
        <f t="shared" si="267"/>
        <v>38.1</v>
      </c>
      <c r="AG306">
        <f t="shared" si="242"/>
        <v>0</v>
      </c>
      <c r="AH306">
        <f t="shared" si="268"/>
        <v>3.0900000000000003</v>
      </c>
      <c r="AI306">
        <f t="shared" si="269"/>
        <v>0</v>
      </c>
      <c r="AJ306">
        <f t="shared" si="243"/>
        <v>0</v>
      </c>
      <c r="AK306">
        <v>447.79</v>
      </c>
      <c r="AL306">
        <v>232.4</v>
      </c>
      <c r="AM306">
        <v>88.39</v>
      </c>
      <c r="AN306">
        <v>9.36</v>
      </c>
      <c r="AO306">
        <v>127</v>
      </c>
      <c r="AP306">
        <v>0</v>
      </c>
      <c r="AQ306">
        <v>10.3</v>
      </c>
      <c r="AR306">
        <v>0</v>
      </c>
      <c r="AS306">
        <v>0</v>
      </c>
      <c r="AT306">
        <v>79</v>
      </c>
      <c r="AU306">
        <v>41</v>
      </c>
      <c r="AV306">
        <v>1.0669999999999999</v>
      </c>
      <c r="AW306">
        <v>1.081</v>
      </c>
      <c r="AZ306">
        <v>1</v>
      </c>
      <c r="BA306">
        <v>28.67</v>
      </c>
      <c r="BB306">
        <v>9.7200000000000006</v>
      </c>
      <c r="BC306">
        <v>8.24</v>
      </c>
      <c r="BD306" t="s">
        <v>3</v>
      </c>
      <c r="BE306" t="s">
        <v>3</v>
      </c>
      <c r="BF306" t="s">
        <v>3</v>
      </c>
      <c r="BG306" t="s">
        <v>3</v>
      </c>
      <c r="BH306">
        <v>0</v>
      </c>
      <c r="BI306">
        <v>2</v>
      </c>
      <c r="BJ306" t="s">
        <v>94</v>
      </c>
      <c r="BM306">
        <v>332</v>
      </c>
      <c r="BN306">
        <v>0</v>
      </c>
      <c r="BO306" t="s">
        <v>92</v>
      </c>
      <c r="BP306">
        <v>1</v>
      </c>
      <c r="BQ306">
        <v>40</v>
      </c>
      <c r="BR306">
        <v>0</v>
      </c>
      <c r="BS306">
        <v>28.67</v>
      </c>
      <c r="BT306">
        <v>1</v>
      </c>
      <c r="BU306">
        <v>1</v>
      </c>
      <c r="BV306">
        <v>1</v>
      </c>
      <c r="BW306">
        <v>1</v>
      </c>
      <c r="BX306">
        <v>1</v>
      </c>
      <c r="BY306" t="s">
        <v>3</v>
      </c>
      <c r="BZ306">
        <v>79</v>
      </c>
      <c r="CA306">
        <v>41</v>
      </c>
      <c r="CB306" t="s">
        <v>3</v>
      </c>
      <c r="CE306">
        <v>30</v>
      </c>
      <c r="CF306">
        <v>0</v>
      </c>
      <c r="CG306">
        <v>0</v>
      </c>
      <c r="CM306">
        <v>0</v>
      </c>
      <c r="CN306" t="s">
        <v>33</v>
      </c>
      <c r="CO306">
        <v>0</v>
      </c>
      <c r="CP306">
        <f t="shared" si="244"/>
        <v>2160.8199999999997</v>
      </c>
      <c r="CQ306">
        <f t="shared" si="245"/>
        <v>0</v>
      </c>
      <c r="CR306">
        <f t="shared" si="270"/>
        <v>274.98</v>
      </c>
      <c r="CS306">
        <f t="shared" si="246"/>
        <v>86.01</v>
      </c>
      <c r="CT306">
        <f t="shared" si="247"/>
        <v>1165.44</v>
      </c>
      <c r="CU306">
        <f t="shared" si="248"/>
        <v>0</v>
      </c>
      <c r="CV306">
        <f t="shared" si="249"/>
        <v>3.2970300000000003</v>
      </c>
      <c r="CW306">
        <f t="shared" si="250"/>
        <v>0</v>
      </c>
      <c r="CX306">
        <f t="shared" si="251"/>
        <v>0</v>
      </c>
      <c r="CY306">
        <f t="shared" si="252"/>
        <v>1381.1569999999999</v>
      </c>
      <c r="CZ306">
        <f t="shared" si="253"/>
        <v>716.80299999999988</v>
      </c>
      <c r="DC306" t="s">
        <v>3</v>
      </c>
      <c r="DD306" t="s">
        <v>34</v>
      </c>
      <c r="DE306" t="s">
        <v>35</v>
      </c>
      <c r="DF306" t="s">
        <v>35</v>
      </c>
      <c r="DG306" t="s">
        <v>35</v>
      </c>
      <c r="DH306" t="s">
        <v>3</v>
      </c>
      <c r="DI306" t="s">
        <v>35</v>
      </c>
      <c r="DJ306" t="s">
        <v>35</v>
      </c>
      <c r="DK306" t="s">
        <v>3</v>
      </c>
      <c r="DL306" t="s">
        <v>3</v>
      </c>
      <c r="DM306" t="s">
        <v>3</v>
      </c>
      <c r="DN306">
        <v>114</v>
      </c>
      <c r="DO306">
        <v>67</v>
      </c>
      <c r="DP306">
        <v>1.0669999999999999</v>
      </c>
      <c r="DQ306">
        <v>1.081</v>
      </c>
      <c r="DU306">
        <v>1010</v>
      </c>
      <c r="DV306" t="s">
        <v>87</v>
      </c>
      <c r="DW306" t="s">
        <v>87</v>
      </c>
      <c r="DX306">
        <v>10</v>
      </c>
      <c r="DZ306" t="s">
        <v>3</v>
      </c>
      <c r="EA306" t="s">
        <v>3</v>
      </c>
      <c r="EB306" t="s">
        <v>3</v>
      </c>
      <c r="EC306" t="s">
        <v>3</v>
      </c>
      <c r="EE306">
        <v>54008076</v>
      </c>
      <c r="EF306">
        <v>40</v>
      </c>
      <c r="EG306" t="s">
        <v>56</v>
      </c>
      <c r="EH306">
        <v>0</v>
      </c>
      <c r="EI306" t="s">
        <v>3</v>
      </c>
      <c r="EJ306">
        <v>2</v>
      </c>
      <c r="EK306">
        <v>332</v>
      </c>
      <c r="EL306" t="s">
        <v>89</v>
      </c>
      <c r="EM306" t="s">
        <v>90</v>
      </c>
      <c r="EO306" t="s">
        <v>36</v>
      </c>
      <c r="EQ306">
        <v>0</v>
      </c>
      <c r="ER306">
        <v>447.79</v>
      </c>
      <c r="ES306">
        <v>232.4</v>
      </c>
      <c r="ET306">
        <v>88.39</v>
      </c>
      <c r="EU306">
        <v>9.36</v>
      </c>
      <c r="EV306">
        <v>127</v>
      </c>
      <c r="EW306">
        <v>10.3</v>
      </c>
      <c r="EX306">
        <v>0</v>
      </c>
      <c r="EY306">
        <v>0</v>
      </c>
      <c r="FQ306">
        <v>0</v>
      </c>
      <c r="FR306">
        <f t="shared" si="254"/>
        <v>0</v>
      </c>
      <c r="FS306">
        <v>0</v>
      </c>
      <c r="FX306">
        <v>114</v>
      </c>
      <c r="FY306">
        <v>67</v>
      </c>
      <c r="GA306" t="s">
        <v>3</v>
      </c>
      <c r="GD306">
        <v>0</v>
      </c>
      <c r="GF306">
        <v>329331773</v>
      </c>
      <c r="GG306">
        <v>2</v>
      </c>
      <c r="GH306">
        <v>1</v>
      </c>
      <c r="GI306">
        <v>2</v>
      </c>
      <c r="GJ306">
        <v>0</v>
      </c>
      <c r="GK306">
        <f>ROUND(R306*(R12)/100,2)</f>
        <v>205.97</v>
      </c>
      <c r="GL306">
        <f t="shared" si="255"/>
        <v>0</v>
      </c>
      <c r="GM306">
        <f t="shared" si="256"/>
        <v>4464.75</v>
      </c>
      <c r="GN306">
        <f t="shared" si="257"/>
        <v>0</v>
      </c>
      <c r="GO306">
        <f t="shared" si="258"/>
        <v>4464.75</v>
      </c>
      <c r="GP306">
        <f t="shared" si="259"/>
        <v>0</v>
      </c>
      <c r="GR306">
        <v>0</v>
      </c>
      <c r="GS306">
        <v>0</v>
      </c>
      <c r="GT306">
        <v>0</v>
      </c>
      <c r="GU306" t="s">
        <v>3</v>
      </c>
      <c r="GV306">
        <f t="shared" si="260"/>
        <v>0</v>
      </c>
      <c r="GW306">
        <v>1</v>
      </c>
      <c r="GX306">
        <f t="shared" si="261"/>
        <v>0</v>
      </c>
      <c r="HA306">
        <v>0</v>
      </c>
      <c r="HB306">
        <v>0</v>
      </c>
      <c r="HC306">
        <f t="shared" si="262"/>
        <v>0</v>
      </c>
      <c r="HE306" t="s">
        <v>3</v>
      </c>
      <c r="HF306" t="s">
        <v>3</v>
      </c>
      <c r="HM306" t="s">
        <v>3</v>
      </c>
      <c r="HN306" t="s">
        <v>3</v>
      </c>
      <c r="HO306" t="s">
        <v>3</v>
      </c>
      <c r="HP306" t="s">
        <v>3</v>
      </c>
      <c r="HQ306" t="s">
        <v>3</v>
      </c>
      <c r="IK306">
        <v>0</v>
      </c>
    </row>
    <row r="307" spans="1:245" x14ac:dyDescent="0.2">
      <c r="A307">
        <v>17</v>
      </c>
      <c r="B307">
        <v>1</v>
      </c>
      <c r="C307">
        <f>ROW(SmtRes!A88)</f>
        <v>88</v>
      </c>
      <c r="D307">
        <f>ROW(EtalonRes!A148)</f>
        <v>148</v>
      </c>
      <c r="E307" t="s">
        <v>95</v>
      </c>
      <c r="F307" t="s">
        <v>96</v>
      </c>
      <c r="G307" t="s">
        <v>97</v>
      </c>
      <c r="H307" t="s">
        <v>98</v>
      </c>
      <c r="I307">
        <f>ROUND(267/100,9)</f>
        <v>2.67</v>
      </c>
      <c r="J307">
        <v>0</v>
      </c>
      <c r="K307">
        <f>ROUND(267/100,9)</f>
        <v>2.67</v>
      </c>
      <c r="O307">
        <f t="shared" si="231"/>
        <v>6687.23</v>
      </c>
      <c r="P307">
        <f t="shared" si="232"/>
        <v>0</v>
      </c>
      <c r="Q307">
        <f t="shared" si="263"/>
        <v>1098.01</v>
      </c>
      <c r="R307">
        <f t="shared" si="233"/>
        <v>272.37</v>
      </c>
      <c r="S307">
        <f t="shared" si="234"/>
        <v>5589.22</v>
      </c>
      <c r="T307">
        <f t="shared" si="235"/>
        <v>0</v>
      </c>
      <c r="U307">
        <f t="shared" si="236"/>
        <v>15.811339499999997</v>
      </c>
      <c r="V307">
        <f t="shared" si="237"/>
        <v>0</v>
      </c>
      <c r="W307">
        <f t="shared" si="238"/>
        <v>0</v>
      </c>
      <c r="X307">
        <f t="shared" si="239"/>
        <v>4415.4799999999996</v>
      </c>
      <c r="Y307">
        <f t="shared" si="240"/>
        <v>2291.58</v>
      </c>
      <c r="AA307">
        <v>54346617</v>
      </c>
      <c r="AB307">
        <f t="shared" si="241"/>
        <v>110.505</v>
      </c>
      <c r="AC307">
        <f t="shared" si="264"/>
        <v>0</v>
      </c>
      <c r="AD307">
        <f t="shared" si="265"/>
        <v>42.075000000000003</v>
      </c>
      <c r="AE307">
        <f t="shared" si="266"/>
        <v>3.3330000000000002</v>
      </c>
      <c r="AF307">
        <f t="shared" si="267"/>
        <v>68.430000000000007</v>
      </c>
      <c r="AG307">
        <f t="shared" si="242"/>
        <v>0</v>
      </c>
      <c r="AH307">
        <f t="shared" si="268"/>
        <v>5.55</v>
      </c>
      <c r="AI307">
        <f t="shared" si="269"/>
        <v>0</v>
      </c>
      <c r="AJ307">
        <f t="shared" si="243"/>
        <v>0</v>
      </c>
      <c r="AK307">
        <v>712.05</v>
      </c>
      <c r="AL307">
        <v>343.7</v>
      </c>
      <c r="AM307">
        <v>140.25</v>
      </c>
      <c r="AN307">
        <v>11.11</v>
      </c>
      <c r="AO307">
        <v>228.1</v>
      </c>
      <c r="AP307">
        <v>0</v>
      </c>
      <c r="AQ307">
        <v>18.5</v>
      </c>
      <c r="AR307">
        <v>0</v>
      </c>
      <c r="AS307">
        <v>0</v>
      </c>
      <c r="AT307">
        <v>79</v>
      </c>
      <c r="AU307">
        <v>41</v>
      </c>
      <c r="AV307">
        <v>1.0669999999999999</v>
      </c>
      <c r="AW307">
        <v>1.081</v>
      </c>
      <c r="AZ307">
        <v>1</v>
      </c>
      <c r="BA307">
        <v>28.67</v>
      </c>
      <c r="BB307">
        <v>9.16</v>
      </c>
      <c r="BC307">
        <v>8.24</v>
      </c>
      <c r="BD307" t="s">
        <v>3</v>
      </c>
      <c r="BE307" t="s">
        <v>3</v>
      </c>
      <c r="BF307" t="s">
        <v>3</v>
      </c>
      <c r="BG307" t="s">
        <v>3</v>
      </c>
      <c r="BH307">
        <v>0</v>
      </c>
      <c r="BI307">
        <v>2</v>
      </c>
      <c r="BJ307" t="s">
        <v>99</v>
      </c>
      <c r="BM307">
        <v>332</v>
      </c>
      <c r="BN307">
        <v>0</v>
      </c>
      <c r="BO307" t="s">
        <v>96</v>
      </c>
      <c r="BP307">
        <v>1</v>
      </c>
      <c r="BQ307">
        <v>40</v>
      </c>
      <c r="BR307">
        <v>0</v>
      </c>
      <c r="BS307">
        <v>28.67</v>
      </c>
      <c r="BT307">
        <v>1</v>
      </c>
      <c r="BU307">
        <v>1</v>
      </c>
      <c r="BV307">
        <v>1</v>
      </c>
      <c r="BW307">
        <v>1</v>
      </c>
      <c r="BX307">
        <v>1</v>
      </c>
      <c r="BY307" t="s">
        <v>3</v>
      </c>
      <c r="BZ307">
        <v>79</v>
      </c>
      <c r="CA307">
        <v>41</v>
      </c>
      <c r="CB307" t="s">
        <v>3</v>
      </c>
      <c r="CE307">
        <v>30</v>
      </c>
      <c r="CF307">
        <v>0</v>
      </c>
      <c r="CG307">
        <v>0</v>
      </c>
      <c r="CM307">
        <v>0</v>
      </c>
      <c r="CN307" t="s">
        <v>33</v>
      </c>
      <c r="CO307">
        <v>0</v>
      </c>
      <c r="CP307">
        <f t="shared" si="244"/>
        <v>6687.2300000000005</v>
      </c>
      <c r="CQ307">
        <f t="shared" si="245"/>
        <v>0</v>
      </c>
      <c r="CR307">
        <f t="shared" si="270"/>
        <v>411.19</v>
      </c>
      <c r="CS307">
        <f t="shared" si="246"/>
        <v>102.07</v>
      </c>
      <c r="CT307">
        <f t="shared" si="247"/>
        <v>2093.1999999999998</v>
      </c>
      <c r="CU307">
        <f t="shared" si="248"/>
        <v>0</v>
      </c>
      <c r="CV307">
        <f t="shared" si="249"/>
        <v>5.9218499999999992</v>
      </c>
      <c r="CW307">
        <f t="shared" si="250"/>
        <v>0</v>
      </c>
      <c r="CX307">
        <f t="shared" si="251"/>
        <v>0</v>
      </c>
      <c r="CY307">
        <f t="shared" si="252"/>
        <v>4415.4838</v>
      </c>
      <c r="CZ307">
        <f t="shared" si="253"/>
        <v>2291.5801999999999</v>
      </c>
      <c r="DC307" t="s">
        <v>3</v>
      </c>
      <c r="DD307" t="s">
        <v>34</v>
      </c>
      <c r="DE307" t="s">
        <v>35</v>
      </c>
      <c r="DF307" t="s">
        <v>35</v>
      </c>
      <c r="DG307" t="s">
        <v>35</v>
      </c>
      <c r="DH307" t="s">
        <v>3</v>
      </c>
      <c r="DI307" t="s">
        <v>35</v>
      </c>
      <c r="DJ307" t="s">
        <v>35</v>
      </c>
      <c r="DK307" t="s">
        <v>3</v>
      </c>
      <c r="DL307" t="s">
        <v>3</v>
      </c>
      <c r="DM307" t="s">
        <v>3</v>
      </c>
      <c r="DN307">
        <v>114</v>
      </c>
      <c r="DO307">
        <v>67</v>
      </c>
      <c r="DP307">
        <v>1.0669999999999999</v>
      </c>
      <c r="DQ307">
        <v>1.081</v>
      </c>
      <c r="DU307">
        <v>1003</v>
      </c>
      <c r="DV307" t="s">
        <v>98</v>
      </c>
      <c r="DW307" t="s">
        <v>98</v>
      </c>
      <c r="DX307">
        <v>100</v>
      </c>
      <c r="DZ307" t="s">
        <v>3</v>
      </c>
      <c r="EA307" t="s">
        <v>3</v>
      </c>
      <c r="EB307" t="s">
        <v>3</v>
      </c>
      <c r="EC307" t="s">
        <v>3</v>
      </c>
      <c r="EE307">
        <v>54008076</v>
      </c>
      <c r="EF307">
        <v>40</v>
      </c>
      <c r="EG307" t="s">
        <v>56</v>
      </c>
      <c r="EH307">
        <v>0</v>
      </c>
      <c r="EI307" t="s">
        <v>3</v>
      </c>
      <c r="EJ307">
        <v>2</v>
      </c>
      <c r="EK307">
        <v>332</v>
      </c>
      <c r="EL307" t="s">
        <v>89</v>
      </c>
      <c r="EM307" t="s">
        <v>90</v>
      </c>
      <c r="EO307" t="s">
        <v>36</v>
      </c>
      <c r="EQ307">
        <v>0</v>
      </c>
      <c r="ER307">
        <v>712.05</v>
      </c>
      <c r="ES307">
        <v>343.7</v>
      </c>
      <c r="ET307">
        <v>140.25</v>
      </c>
      <c r="EU307">
        <v>11.11</v>
      </c>
      <c r="EV307">
        <v>228.1</v>
      </c>
      <c r="EW307">
        <v>18.5</v>
      </c>
      <c r="EX307">
        <v>0</v>
      </c>
      <c r="EY307">
        <v>0</v>
      </c>
      <c r="FQ307">
        <v>0</v>
      </c>
      <c r="FR307">
        <f t="shared" si="254"/>
        <v>0</v>
      </c>
      <c r="FS307">
        <v>0</v>
      </c>
      <c r="FX307">
        <v>114</v>
      </c>
      <c r="FY307">
        <v>67</v>
      </c>
      <c r="GA307" t="s">
        <v>3</v>
      </c>
      <c r="GD307">
        <v>0</v>
      </c>
      <c r="GF307">
        <v>-1237480732</v>
      </c>
      <c r="GG307">
        <v>2</v>
      </c>
      <c r="GH307">
        <v>1</v>
      </c>
      <c r="GI307">
        <v>2</v>
      </c>
      <c r="GJ307">
        <v>0</v>
      </c>
      <c r="GK307">
        <f>ROUND(R307*(R12)/100,2)</f>
        <v>435.79</v>
      </c>
      <c r="GL307">
        <f t="shared" si="255"/>
        <v>0</v>
      </c>
      <c r="GM307">
        <f t="shared" si="256"/>
        <v>13830.08</v>
      </c>
      <c r="GN307">
        <f t="shared" si="257"/>
        <v>0</v>
      </c>
      <c r="GO307">
        <f t="shared" si="258"/>
        <v>13830.08</v>
      </c>
      <c r="GP307">
        <f t="shared" si="259"/>
        <v>0</v>
      </c>
      <c r="GR307">
        <v>0</v>
      </c>
      <c r="GS307">
        <v>0</v>
      </c>
      <c r="GT307">
        <v>0</v>
      </c>
      <c r="GU307" t="s">
        <v>3</v>
      </c>
      <c r="GV307">
        <f t="shared" si="260"/>
        <v>0</v>
      </c>
      <c r="GW307">
        <v>1</v>
      </c>
      <c r="GX307">
        <f t="shared" si="261"/>
        <v>0</v>
      </c>
      <c r="HA307">
        <v>0</v>
      </c>
      <c r="HB307">
        <v>0</v>
      </c>
      <c r="HC307">
        <f t="shared" si="262"/>
        <v>0</v>
      </c>
      <c r="HE307" t="s">
        <v>3</v>
      </c>
      <c r="HF307" t="s">
        <v>3</v>
      </c>
      <c r="HM307" t="s">
        <v>3</v>
      </c>
      <c r="HN307" t="s">
        <v>3</v>
      </c>
      <c r="HO307" t="s">
        <v>3</v>
      </c>
      <c r="HP307" t="s">
        <v>3</v>
      </c>
      <c r="HQ307" t="s">
        <v>3</v>
      </c>
      <c r="IK307">
        <v>0</v>
      </c>
    </row>
    <row r="308" spans="1:245" x14ac:dyDescent="0.2">
      <c r="A308">
        <v>17</v>
      </c>
      <c r="B308">
        <v>1</v>
      </c>
      <c r="C308">
        <f>ROW(SmtRes!A89)</f>
        <v>89</v>
      </c>
      <c r="D308">
        <f>ROW(EtalonRes!A149)</f>
        <v>149</v>
      </c>
      <c r="E308" t="s">
        <v>100</v>
      </c>
      <c r="F308" t="s">
        <v>101</v>
      </c>
      <c r="G308" t="s">
        <v>102</v>
      </c>
      <c r="H308" t="s">
        <v>98</v>
      </c>
      <c r="I308">
        <f>ROUND(100/100,9)</f>
        <v>1</v>
      </c>
      <c r="J308">
        <v>0</v>
      </c>
      <c r="K308">
        <f>ROUND(100/100,9)</f>
        <v>1</v>
      </c>
      <c r="O308">
        <f t="shared" si="231"/>
        <v>2524.44</v>
      </c>
      <c r="P308">
        <f t="shared" si="232"/>
        <v>0</v>
      </c>
      <c r="Q308">
        <f t="shared" si="263"/>
        <v>431.24</v>
      </c>
      <c r="R308">
        <f t="shared" si="233"/>
        <v>112.67</v>
      </c>
      <c r="S308">
        <f t="shared" si="234"/>
        <v>2093.1999999999998</v>
      </c>
      <c r="T308">
        <f t="shared" si="235"/>
        <v>0</v>
      </c>
      <c r="U308">
        <f t="shared" si="236"/>
        <v>5.9218499999999992</v>
      </c>
      <c r="V308">
        <f t="shared" si="237"/>
        <v>0</v>
      </c>
      <c r="W308">
        <f t="shared" si="238"/>
        <v>0</v>
      </c>
      <c r="X308">
        <f t="shared" si="239"/>
        <v>1653.63</v>
      </c>
      <c r="Y308">
        <f t="shared" si="240"/>
        <v>858.21</v>
      </c>
      <c r="AA308">
        <v>54346617</v>
      </c>
      <c r="AB308">
        <f t="shared" si="241"/>
        <v>112.029</v>
      </c>
      <c r="AC308">
        <f t="shared" si="264"/>
        <v>0</v>
      </c>
      <c r="AD308">
        <f t="shared" si="265"/>
        <v>43.598999999999997</v>
      </c>
      <c r="AE308">
        <f t="shared" si="266"/>
        <v>3.6869999999999998</v>
      </c>
      <c r="AF308">
        <f t="shared" si="267"/>
        <v>68.430000000000007</v>
      </c>
      <c r="AG308">
        <f t="shared" si="242"/>
        <v>0</v>
      </c>
      <c r="AH308">
        <f t="shared" si="268"/>
        <v>5.55</v>
      </c>
      <c r="AI308">
        <f t="shared" si="269"/>
        <v>0</v>
      </c>
      <c r="AJ308">
        <f t="shared" si="243"/>
        <v>0</v>
      </c>
      <c r="AK308">
        <v>796.23</v>
      </c>
      <c r="AL308">
        <v>422.8</v>
      </c>
      <c r="AM308">
        <v>145.33000000000001</v>
      </c>
      <c r="AN308">
        <v>12.29</v>
      </c>
      <c r="AO308">
        <v>228.1</v>
      </c>
      <c r="AP308">
        <v>0</v>
      </c>
      <c r="AQ308">
        <v>18.5</v>
      </c>
      <c r="AR308">
        <v>0</v>
      </c>
      <c r="AS308">
        <v>0</v>
      </c>
      <c r="AT308">
        <v>79</v>
      </c>
      <c r="AU308">
        <v>41</v>
      </c>
      <c r="AV308">
        <v>1.0669999999999999</v>
      </c>
      <c r="AW308">
        <v>1.081</v>
      </c>
      <c r="AZ308">
        <v>1</v>
      </c>
      <c r="BA308">
        <v>28.67</v>
      </c>
      <c r="BB308">
        <v>9.27</v>
      </c>
      <c r="BC308">
        <v>8.24</v>
      </c>
      <c r="BD308" t="s">
        <v>3</v>
      </c>
      <c r="BE308" t="s">
        <v>3</v>
      </c>
      <c r="BF308" t="s">
        <v>3</v>
      </c>
      <c r="BG308" t="s">
        <v>3</v>
      </c>
      <c r="BH308">
        <v>0</v>
      </c>
      <c r="BI308">
        <v>2</v>
      </c>
      <c r="BJ308" t="s">
        <v>103</v>
      </c>
      <c r="BM308">
        <v>332</v>
      </c>
      <c r="BN308">
        <v>0</v>
      </c>
      <c r="BO308" t="s">
        <v>101</v>
      </c>
      <c r="BP308">
        <v>1</v>
      </c>
      <c r="BQ308">
        <v>40</v>
      </c>
      <c r="BR308">
        <v>0</v>
      </c>
      <c r="BS308">
        <v>28.67</v>
      </c>
      <c r="BT308">
        <v>1</v>
      </c>
      <c r="BU308">
        <v>1</v>
      </c>
      <c r="BV308">
        <v>1</v>
      </c>
      <c r="BW308">
        <v>1</v>
      </c>
      <c r="BX308">
        <v>1</v>
      </c>
      <c r="BY308" t="s">
        <v>3</v>
      </c>
      <c r="BZ308">
        <v>79</v>
      </c>
      <c r="CA308">
        <v>41</v>
      </c>
      <c r="CB308" t="s">
        <v>3</v>
      </c>
      <c r="CE308">
        <v>30</v>
      </c>
      <c r="CF308">
        <v>0</v>
      </c>
      <c r="CG308">
        <v>0</v>
      </c>
      <c r="CM308">
        <v>0</v>
      </c>
      <c r="CN308" t="s">
        <v>33</v>
      </c>
      <c r="CO308">
        <v>0</v>
      </c>
      <c r="CP308">
        <f t="shared" si="244"/>
        <v>2524.4399999999996</v>
      </c>
      <c r="CQ308">
        <f t="shared" si="245"/>
        <v>0</v>
      </c>
      <c r="CR308">
        <f t="shared" si="270"/>
        <v>431.24</v>
      </c>
      <c r="CS308">
        <f t="shared" si="246"/>
        <v>112.67</v>
      </c>
      <c r="CT308">
        <f t="shared" si="247"/>
        <v>2093.1999999999998</v>
      </c>
      <c r="CU308">
        <f t="shared" si="248"/>
        <v>0</v>
      </c>
      <c r="CV308">
        <f t="shared" si="249"/>
        <v>5.9218499999999992</v>
      </c>
      <c r="CW308">
        <f t="shared" si="250"/>
        <v>0</v>
      </c>
      <c r="CX308">
        <f t="shared" si="251"/>
        <v>0</v>
      </c>
      <c r="CY308">
        <f t="shared" si="252"/>
        <v>1653.6279999999999</v>
      </c>
      <c r="CZ308">
        <f t="shared" si="253"/>
        <v>858.21199999999988</v>
      </c>
      <c r="DC308" t="s">
        <v>3</v>
      </c>
      <c r="DD308" t="s">
        <v>34</v>
      </c>
      <c r="DE308" t="s">
        <v>35</v>
      </c>
      <c r="DF308" t="s">
        <v>35</v>
      </c>
      <c r="DG308" t="s">
        <v>35</v>
      </c>
      <c r="DH308" t="s">
        <v>3</v>
      </c>
      <c r="DI308" t="s">
        <v>35</v>
      </c>
      <c r="DJ308" t="s">
        <v>35</v>
      </c>
      <c r="DK308" t="s">
        <v>3</v>
      </c>
      <c r="DL308" t="s">
        <v>3</v>
      </c>
      <c r="DM308" t="s">
        <v>3</v>
      </c>
      <c r="DN308">
        <v>114</v>
      </c>
      <c r="DO308">
        <v>67</v>
      </c>
      <c r="DP308">
        <v>1.0669999999999999</v>
      </c>
      <c r="DQ308">
        <v>1.081</v>
      </c>
      <c r="DU308">
        <v>1003</v>
      </c>
      <c r="DV308" t="s">
        <v>98</v>
      </c>
      <c r="DW308" t="s">
        <v>98</v>
      </c>
      <c r="DX308">
        <v>100</v>
      </c>
      <c r="DZ308" t="s">
        <v>3</v>
      </c>
      <c r="EA308" t="s">
        <v>3</v>
      </c>
      <c r="EB308" t="s">
        <v>3</v>
      </c>
      <c r="EC308" t="s">
        <v>3</v>
      </c>
      <c r="EE308">
        <v>54008076</v>
      </c>
      <c r="EF308">
        <v>40</v>
      </c>
      <c r="EG308" t="s">
        <v>56</v>
      </c>
      <c r="EH308">
        <v>0</v>
      </c>
      <c r="EI308" t="s">
        <v>3</v>
      </c>
      <c r="EJ308">
        <v>2</v>
      </c>
      <c r="EK308">
        <v>332</v>
      </c>
      <c r="EL308" t="s">
        <v>89</v>
      </c>
      <c r="EM308" t="s">
        <v>90</v>
      </c>
      <c r="EO308" t="s">
        <v>36</v>
      </c>
      <c r="EQ308">
        <v>0</v>
      </c>
      <c r="ER308">
        <v>796.23</v>
      </c>
      <c r="ES308">
        <v>422.8</v>
      </c>
      <c r="ET308">
        <v>145.33000000000001</v>
      </c>
      <c r="EU308">
        <v>12.29</v>
      </c>
      <c r="EV308">
        <v>228.1</v>
      </c>
      <c r="EW308">
        <v>18.5</v>
      </c>
      <c r="EX308">
        <v>0</v>
      </c>
      <c r="EY308">
        <v>0</v>
      </c>
      <c r="FQ308">
        <v>0</v>
      </c>
      <c r="FR308">
        <f t="shared" si="254"/>
        <v>0</v>
      </c>
      <c r="FS308">
        <v>0</v>
      </c>
      <c r="FX308">
        <v>114</v>
      </c>
      <c r="FY308">
        <v>67</v>
      </c>
      <c r="GA308" t="s">
        <v>3</v>
      </c>
      <c r="GD308">
        <v>0</v>
      </c>
      <c r="GF308">
        <v>597885201</v>
      </c>
      <c r="GG308">
        <v>2</v>
      </c>
      <c r="GH308">
        <v>1</v>
      </c>
      <c r="GI308">
        <v>2</v>
      </c>
      <c r="GJ308">
        <v>0</v>
      </c>
      <c r="GK308">
        <f>ROUND(R308*(R12)/100,2)</f>
        <v>180.27</v>
      </c>
      <c r="GL308">
        <f t="shared" si="255"/>
        <v>0</v>
      </c>
      <c r="GM308">
        <f t="shared" si="256"/>
        <v>5216.55</v>
      </c>
      <c r="GN308">
        <f t="shared" si="257"/>
        <v>0</v>
      </c>
      <c r="GO308">
        <f t="shared" si="258"/>
        <v>5216.55</v>
      </c>
      <c r="GP308">
        <f t="shared" si="259"/>
        <v>0</v>
      </c>
      <c r="GR308">
        <v>0</v>
      </c>
      <c r="GS308">
        <v>0</v>
      </c>
      <c r="GT308">
        <v>0</v>
      </c>
      <c r="GU308" t="s">
        <v>3</v>
      </c>
      <c r="GV308">
        <f t="shared" si="260"/>
        <v>0</v>
      </c>
      <c r="GW308">
        <v>1</v>
      </c>
      <c r="GX308">
        <f t="shared" si="261"/>
        <v>0</v>
      </c>
      <c r="HA308">
        <v>0</v>
      </c>
      <c r="HB308">
        <v>0</v>
      </c>
      <c r="HC308">
        <f t="shared" si="262"/>
        <v>0</v>
      </c>
      <c r="HE308" t="s">
        <v>3</v>
      </c>
      <c r="HF308" t="s">
        <v>3</v>
      </c>
      <c r="HM308" t="s">
        <v>3</v>
      </c>
      <c r="HN308" t="s">
        <v>3</v>
      </c>
      <c r="HO308" t="s">
        <v>3</v>
      </c>
      <c r="HP308" t="s">
        <v>3</v>
      </c>
      <c r="HQ308" t="s">
        <v>3</v>
      </c>
      <c r="IK308">
        <v>0</v>
      </c>
    </row>
    <row r="310" spans="1:245" x14ac:dyDescent="0.2">
      <c r="A310" s="2">
        <v>51</v>
      </c>
      <c r="B310" s="2">
        <f>B291</f>
        <v>1</v>
      </c>
      <c r="C310" s="2">
        <f>A291</f>
        <v>4</v>
      </c>
      <c r="D310" s="2">
        <f>ROW(A291)</f>
        <v>291</v>
      </c>
      <c r="E310" s="2"/>
      <c r="F310" s="2" t="str">
        <f>IF(F291&lt;&gt;"",F291,"")</f>
        <v>Новый раздел</v>
      </c>
      <c r="G310" s="2" t="str">
        <f>IF(G291&lt;&gt;"",G291,"")</f>
        <v>Демонтажные работы</v>
      </c>
      <c r="H310" s="2">
        <v>0</v>
      </c>
      <c r="I310" s="2"/>
      <c r="J310" s="2"/>
      <c r="K310" s="2"/>
      <c r="L310" s="2"/>
      <c r="M310" s="2"/>
      <c r="N310" s="2"/>
      <c r="O310" s="2">
        <f t="shared" ref="O310:T310" si="271">ROUND(AB310,2)</f>
        <v>88169.94</v>
      </c>
      <c r="P310" s="2">
        <f t="shared" si="271"/>
        <v>0</v>
      </c>
      <c r="Q310" s="2">
        <f t="shared" si="271"/>
        <v>43766.41</v>
      </c>
      <c r="R310" s="2">
        <f t="shared" si="271"/>
        <v>13170.71</v>
      </c>
      <c r="S310" s="2">
        <f t="shared" si="271"/>
        <v>44403.53</v>
      </c>
      <c r="T310" s="2">
        <f t="shared" si="271"/>
        <v>0</v>
      </c>
      <c r="U310" s="2">
        <f>AH310</f>
        <v>127.31917956000001</v>
      </c>
      <c r="V310" s="2">
        <f>AI310</f>
        <v>0</v>
      </c>
      <c r="W310" s="2">
        <f>ROUND(AJ310,2)</f>
        <v>0</v>
      </c>
      <c r="X310" s="2">
        <f>ROUND(AK310,2)</f>
        <v>38951.589999999997</v>
      </c>
      <c r="Y310" s="2">
        <f>ROUND(AL310,2)</f>
        <v>18205.45</v>
      </c>
      <c r="Z310" s="2"/>
      <c r="AA310" s="2"/>
      <c r="AB310" s="2">
        <f>ROUND(SUMIF(AA295:AA308,"=54346617",O295:O308),2)</f>
        <v>88169.94</v>
      </c>
      <c r="AC310" s="2">
        <f>ROUND(SUMIF(AA295:AA308,"=54346617",P295:P308),2)</f>
        <v>0</v>
      </c>
      <c r="AD310" s="2">
        <f>ROUND(SUMIF(AA295:AA308,"=54346617",Q295:Q308),2)</f>
        <v>43766.41</v>
      </c>
      <c r="AE310" s="2">
        <f>ROUND(SUMIF(AA295:AA308,"=54346617",R295:R308),2)</f>
        <v>13170.71</v>
      </c>
      <c r="AF310" s="2">
        <f>ROUND(SUMIF(AA295:AA308,"=54346617",S295:S308),2)</f>
        <v>44403.53</v>
      </c>
      <c r="AG310" s="2">
        <f>ROUND(SUMIF(AA295:AA308,"=54346617",T295:T308),2)</f>
        <v>0</v>
      </c>
      <c r="AH310" s="2">
        <f>SUMIF(AA295:AA308,"=54346617",U295:U308)</f>
        <v>127.31917956000001</v>
      </c>
      <c r="AI310" s="2">
        <f>SUMIF(AA295:AA308,"=54346617",V295:V308)</f>
        <v>0</v>
      </c>
      <c r="AJ310" s="2">
        <f>ROUND(SUMIF(AA295:AA308,"=54346617",W295:W308),2)</f>
        <v>0</v>
      </c>
      <c r="AK310" s="2">
        <f>ROUND(SUMIF(AA295:AA308,"=54346617",X295:X308),2)</f>
        <v>38951.589999999997</v>
      </c>
      <c r="AL310" s="2">
        <f>ROUND(SUMIF(AA295:AA308,"=54346617",Y295:Y308),2)</f>
        <v>18205.45</v>
      </c>
      <c r="AM310" s="2"/>
      <c r="AN310" s="2"/>
      <c r="AO310" s="2">
        <f t="shared" ref="AO310:BD310" si="272">ROUND(BX310,2)</f>
        <v>0</v>
      </c>
      <c r="AP310" s="2">
        <f t="shared" si="272"/>
        <v>0</v>
      </c>
      <c r="AQ310" s="2">
        <f t="shared" si="272"/>
        <v>0</v>
      </c>
      <c r="AR310" s="2">
        <f t="shared" si="272"/>
        <v>166400.13</v>
      </c>
      <c r="AS310" s="2">
        <f t="shared" si="272"/>
        <v>117210.77</v>
      </c>
      <c r="AT310" s="2">
        <f t="shared" si="272"/>
        <v>49189.36</v>
      </c>
      <c r="AU310" s="2">
        <f t="shared" si="272"/>
        <v>0</v>
      </c>
      <c r="AV310" s="2">
        <f t="shared" si="272"/>
        <v>0</v>
      </c>
      <c r="AW310" s="2">
        <f t="shared" si="272"/>
        <v>0</v>
      </c>
      <c r="AX310" s="2">
        <f t="shared" si="272"/>
        <v>0</v>
      </c>
      <c r="AY310" s="2">
        <f t="shared" si="272"/>
        <v>0</v>
      </c>
      <c r="AZ310" s="2">
        <f t="shared" si="272"/>
        <v>0</v>
      </c>
      <c r="BA310" s="2">
        <f t="shared" si="272"/>
        <v>0</v>
      </c>
      <c r="BB310" s="2">
        <f t="shared" si="272"/>
        <v>0</v>
      </c>
      <c r="BC310" s="2">
        <f t="shared" si="272"/>
        <v>0</v>
      </c>
      <c r="BD310" s="2">
        <f t="shared" si="272"/>
        <v>0</v>
      </c>
      <c r="BE310" s="2"/>
      <c r="BF310" s="2"/>
      <c r="BG310" s="2"/>
      <c r="BH310" s="2"/>
      <c r="BI310" s="2"/>
      <c r="BJ310" s="2"/>
      <c r="BK310" s="2"/>
      <c r="BL310" s="2"/>
      <c r="BM310" s="2"/>
      <c r="BN310" s="2"/>
      <c r="BO310" s="2"/>
      <c r="BP310" s="2"/>
      <c r="BQ310" s="2"/>
      <c r="BR310" s="2"/>
      <c r="BS310" s="2"/>
      <c r="BT310" s="2"/>
      <c r="BU310" s="2"/>
      <c r="BV310" s="2"/>
      <c r="BW310" s="2"/>
      <c r="BX310" s="2">
        <f>ROUND(SUMIF(AA295:AA308,"=54346617",FQ295:FQ308),2)</f>
        <v>0</v>
      </c>
      <c r="BY310" s="2">
        <f>ROUND(SUMIF(AA295:AA308,"=54346617",FR295:FR308),2)</f>
        <v>0</v>
      </c>
      <c r="BZ310" s="2">
        <f>ROUND(SUMIF(AA295:AA308,"=54346617",GL295:GL308),2)</f>
        <v>0</v>
      </c>
      <c r="CA310" s="2">
        <f>ROUND(SUMIF(AA295:AA308,"=54346617",GM295:GM308),2)</f>
        <v>166400.13</v>
      </c>
      <c r="CB310" s="2">
        <f>ROUND(SUMIF(AA295:AA308,"=54346617",GN295:GN308),2)</f>
        <v>117210.77</v>
      </c>
      <c r="CC310" s="2">
        <f>ROUND(SUMIF(AA295:AA308,"=54346617",GO295:GO308),2)</f>
        <v>49189.36</v>
      </c>
      <c r="CD310" s="2">
        <f>ROUND(SUMIF(AA295:AA308,"=54346617",GP295:GP308),2)</f>
        <v>0</v>
      </c>
      <c r="CE310" s="2">
        <f>AC310-BX310</f>
        <v>0</v>
      </c>
      <c r="CF310" s="2">
        <f>AC310-BY310</f>
        <v>0</v>
      </c>
      <c r="CG310" s="2">
        <f>BX310-BZ310</f>
        <v>0</v>
      </c>
      <c r="CH310" s="2">
        <f>AC310-BX310-BY310+BZ310</f>
        <v>0</v>
      </c>
      <c r="CI310" s="2">
        <f>BY310-BZ310</f>
        <v>0</v>
      </c>
      <c r="CJ310" s="2">
        <f>ROUND(SUMIF(AA295:AA308,"=54346617",GX295:GX308),2)</f>
        <v>0</v>
      </c>
      <c r="CK310" s="2">
        <f>ROUND(SUMIF(AA295:AA308,"=54346617",GY295:GY308),2)</f>
        <v>0</v>
      </c>
      <c r="CL310" s="2">
        <f>ROUND(SUMIF(AA295:AA308,"=54346617",GZ295:GZ308),2)</f>
        <v>0</v>
      </c>
      <c r="CM310" s="2">
        <f>ROUND(SUMIF(AA295:AA308,"=54346617",HD295:HD308),2)</f>
        <v>0</v>
      </c>
      <c r="CN310" s="2"/>
      <c r="CO310" s="2"/>
      <c r="CP310" s="2"/>
      <c r="CQ310" s="2"/>
      <c r="CR310" s="2"/>
      <c r="CS310" s="2"/>
      <c r="CT310" s="2"/>
      <c r="CU310" s="2"/>
      <c r="CV310" s="2"/>
      <c r="CW310" s="2"/>
      <c r="CX310" s="2"/>
      <c r="CY310" s="2"/>
      <c r="CZ310" s="2"/>
      <c r="DA310" s="2"/>
      <c r="DB310" s="2"/>
      <c r="DC310" s="2"/>
      <c r="DD310" s="2"/>
      <c r="DE310" s="2"/>
      <c r="DF310" s="2"/>
      <c r="DG310" s="3"/>
      <c r="DH310" s="3"/>
      <c r="DI310" s="3"/>
      <c r="DJ310" s="3"/>
      <c r="DK310" s="3"/>
      <c r="DL310" s="3"/>
      <c r="DM310" s="3"/>
      <c r="DN310" s="3"/>
      <c r="DO310" s="3"/>
      <c r="DP310" s="3"/>
      <c r="DQ310" s="3"/>
      <c r="DR310" s="3"/>
      <c r="DS310" s="3"/>
      <c r="DT310" s="3"/>
      <c r="DU310" s="3"/>
      <c r="DV310" s="3"/>
      <c r="DW310" s="3"/>
      <c r="DX310" s="3"/>
      <c r="DY310" s="3"/>
      <c r="DZ310" s="3"/>
      <c r="EA310" s="3"/>
      <c r="EB310" s="3"/>
      <c r="EC310" s="3"/>
      <c r="ED310" s="3"/>
      <c r="EE310" s="3"/>
      <c r="EF310" s="3"/>
      <c r="EG310" s="3"/>
      <c r="EH310" s="3"/>
      <c r="EI310" s="3"/>
      <c r="EJ310" s="3"/>
      <c r="EK310" s="3"/>
      <c r="EL310" s="3"/>
      <c r="EM310" s="3"/>
      <c r="EN310" s="3"/>
      <c r="EO310" s="3"/>
      <c r="EP310" s="3"/>
      <c r="EQ310" s="3"/>
      <c r="ER310" s="3"/>
      <c r="ES310" s="3"/>
      <c r="ET310" s="3"/>
      <c r="EU310" s="3"/>
      <c r="EV310" s="3"/>
      <c r="EW310" s="3"/>
      <c r="EX310" s="3"/>
      <c r="EY310" s="3"/>
      <c r="EZ310" s="3"/>
      <c r="FA310" s="3"/>
      <c r="FB310" s="3"/>
      <c r="FC310" s="3"/>
      <c r="FD310" s="3"/>
      <c r="FE310" s="3"/>
      <c r="FF310" s="3"/>
      <c r="FG310" s="3"/>
      <c r="FH310" s="3"/>
      <c r="FI310" s="3"/>
      <c r="FJ310" s="3"/>
      <c r="FK310" s="3"/>
      <c r="FL310" s="3"/>
      <c r="FM310" s="3"/>
      <c r="FN310" s="3"/>
      <c r="FO310" s="3"/>
      <c r="FP310" s="3"/>
      <c r="FQ310" s="3"/>
      <c r="FR310" s="3"/>
      <c r="FS310" s="3"/>
      <c r="FT310" s="3"/>
      <c r="FU310" s="3"/>
      <c r="FV310" s="3"/>
      <c r="FW310" s="3"/>
      <c r="FX310" s="3"/>
      <c r="FY310" s="3"/>
      <c r="FZ310" s="3"/>
      <c r="GA310" s="3"/>
      <c r="GB310" s="3"/>
      <c r="GC310" s="3"/>
      <c r="GD310" s="3"/>
      <c r="GE310" s="3"/>
      <c r="GF310" s="3"/>
      <c r="GG310" s="3"/>
      <c r="GH310" s="3"/>
      <c r="GI310" s="3"/>
      <c r="GJ310" s="3"/>
      <c r="GK310" s="3"/>
      <c r="GL310" s="3"/>
      <c r="GM310" s="3"/>
      <c r="GN310" s="3"/>
      <c r="GO310" s="3"/>
      <c r="GP310" s="3"/>
      <c r="GQ310" s="3"/>
      <c r="GR310" s="3"/>
      <c r="GS310" s="3"/>
      <c r="GT310" s="3"/>
      <c r="GU310" s="3"/>
      <c r="GV310" s="3"/>
      <c r="GW310" s="3"/>
      <c r="GX310" s="3">
        <v>0</v>
      </c>
    </row>
    <row r="312" spans="1:245" x14ac:dyDescent="0.2">
      <c r="A312" s="4">
        <v>50</v>
      </c>
      <c r="B312" s="4">
        <v>0</v>
      </c>
      <c r="C312" s="4">
        <v>0</v>
      </c>
      <c r="D312" s="4">
        <v>1</v>
      </c>
      <c r="E312" s="4">
        <v>201</v>
      </c>
      <c r="F312" s="4">
        <f>ROUND(Source!O310,O312)</f>
        <v>88169.94</v>
      </c>
      <c r="G312" s="4" t="s">
        <v>104</v>
      </c>
      <c r="H312" s="4" t="s">
        <v>105</v>
      </c>
      <c r="I312" s="4"/>
      <c r="J312" s="4"/>
      <c r="K312" s="4">
        <v>-201</v>
      </c>
      <c r="L312" s="4">
        <v>1</v>
      </c>
      <c r="M312" s="4">
        <v>3</v>
      </c>
      <c r="N312" s="4" t="s">
        <v>3</v>
      </c>
      <c r="O312" s="4">
        <v>2</v>
      </c>
      <c r="P312" s="4"/>
      <c r="Q312" s="4"/>
      <c r="R312" s="4"/>
      <c r="S312" s="4"/>
      <c r="T312" s="4"/>
      <c r="U312" s="4"/>
      <c r="V312" s="4"/>
      <c r="W312" s="4">
        <v>88169.94</v>
      </c>
      <c r="X312" s="4">
        <v>1</v>
      </c>
      <c r="Y312" s="4">
        <v>88169.94</v>
      </c>
      <c r="Z312" s="4"/>
      <c r="AA312" s="4"/>
      <c r="AB312" s="4"/>
    </row>
    <row r="313" spans="1:245" x14ac:dyDescent="0.2">
      <c r="A313" s="4">
        <v>50</v>
      </c>
      <c r="B313" s="4">
        <v>0</v>
      </c>
      <c r="C313" s="4">
        <v>0</v>
      </c>
      <c r="D313" s="4">
        <v>1</v>
      </c>
      <c r="E313" s="4">
        <v>202</v>
      </c>
      <c r="F313" s="4">
        <f>ROUND(Source!P310,O313)</f>
        <v>0</v>
      </c>
      <c r="G313" s="4" t="s">
        <v>106</v>
      </c>
      <c r="H313" s="4" t="s">
        <v>107</v>
      </c>
      <c r="I313" s="4"/>
      <c r="J313" s="4"/>
      <c r="K313" s="4">
        <v>-202</v>
      </c>
      <c r="L313" s="4">
        <v>2</v>
      </c>
      <c r="M313" s="4">
        <v>3</v>
      </c>
      <c r="N313" s="4" t="s">
        <v>3</v>
      </c>
      <c r="O313" s="4">
        <v>2</v>
      </c>
      <c r="P313" s="4"/>
      <c r="Q313" s="4"/>
      <c r="R313" s="4"/>
      <c r="S313" s="4"/>
      <c r="T313" s="4"/>
      <c r="U313" s="4"/>
      <c r="V313" s="4"/>
      <c r="W313" s="4">
        <v>0</v>
      </c>
      <c r="X313" s="4">
        <v>1</v>
      </c>
      <c r="Y313" s="4">
        <v>0</v>
      </c>
      <c r="Z313" s="4"/>
      <c r="AA313" s="4"/>
      <c r="AB313" s="4"/>
    </row>
    <row r="314" spans="1:245" x14ac:dyDescent="0.2">
      <c r="A314" s="4">
        <v>50</v>
      </c>
      <c r="B314" s="4">
        <v>0</v>
      </c>
      <c r="C314" s="4">
        <v>0</v>
      </c>
      <c r="D314" s="4">
        <v>1</v>
      </c>
      <c r="E314" s="4">
        <v>222</v>
      </c>
      <c r="F314" s="4">
        <f>ROUND(Source!AO310,O314)</f>
        <v>0</v>
      </c>
      <c r="G314" s="4" t="s">
        <v>108</v>
      </c>
      <c r="H314" s="4" t="s">
        <v>109</v>
      </c>
      <c r="I314" s="4"/>
      <c r="J314" s="4"/>
      <c r="K314" s="4">
        <v>-222</v>
      </c>
      <c r="L314" s="4">
        <v>3</v>
      </c>
      <c r="M314" s="4">
        <v>3</v>
      </c>
      <c r="N314" s="4" t="s">
        <v>3</v>
      </c>
      <c r="O314" s="4">
        <v>2</v>
      </c>
      <c r="P314" s="4"/>
      <c r="Q314" s="4"/>
      <c r="R314" s="4"/>
      <c r="S314" s="4"/>
      <c r="T314" s="4"/>
      <c r="U314" s="4"/>
      <c r="V314" s="4"/>
      <c r="W314" s="4">
        <v>0</v>
      </c>
      <c r="X314" s="4">
        <v>1</v>
      </c>
      <c r="Y314" s="4">
        <v>0</v>
      </c>
      <c r="Z314" s="4"/>
      <c r="AA314" s="4"/>
      <c r="AB314" s="4"/>
    </row>
    <row r="315" spans="1:245" x14ac:dyDescent="0.2">
      <c r="A315" s="4">
        <v>50</v>
      </c>
      <c r="B315" s="4">
        <v>0</v>
      </c>
      <c r="C315" s="4">
        <v>0</v>
      </c>
      <c r="D315" s="4">
        <v>1</v>
      </c>
      <c r="E315" s="4">
        <v>225</v>
      </c>
      <c r="F315" s="4">
        <f>ROUND(Source!AV310,O315)</f>
        <v>0</v>
      </c>
      <c r="G315" s="4" t="s">
        <v>110</v>
      </c>
      <c r="H315" s="4" t="s">
        <v>111</v>
      </c>
      <c r="I315" s="4"/>
      <c r="J315" s="4"/>
      <c r="K315" s="4">
        <v>-225</v>
      </c>
      <c r="L315" s="4">
        <v>4</v>
      </c>
      <c r="M315" s="4">
        <v>3</v>
      </c>
      <c r="N315" s="4" t="s">
        <v>3</v>
      </c>
      <c r="O315" s="4">
        <v>2</v>
      </c>
      <c r="P315" s="4"/>
      <c r="Q315" s="4"/>
      <c r="R315" s="4"/>
      <c r="S315" s="4"/>
      <c r="T315" s="4"/>
      <c r="U315" s="4"/>
      <c r="V315" s="4"/>
      <c r="W315" s="4">
        <v>0</v>
      </c>
      <c r="X315" s="4">
        <v>1</v>
      </c>
      <c r="Y315" s="4">
        <v>0</v>
      </c>
      <c r="Z315" s="4"/>
      <c r="AA315" s="4"/>
      <c r="AB315" s="4"/>
    </row>
    <row r="316" spans="1:245" x14ac:dyDescent="0.2">
      <c r="A316" s="4">
        <v>50</v>
      </c>
      <c r="B316" s="4">
        <v>0</v>
      </c>
      <c r="C316" s="4">
        <v>0</v>
      </c>
      <c r="D316" s="4">
        <v>1</v>
      </c>
      <c r="E316" s="4">
        <v>226</v>
      </c>
      <c r="F316" s="4">
        <f>ROUND(Source!AW310,O316)</f>
        <v>0</v>
      </c>
      <c r="G316" s="4" t="s">
        <v>112</v>
      </c>
      <c r="H316" s="4" t="s">
        <v>113</v>
      </c>
      <c r="I316" s="4"/>
      <c r="J316" s="4"/>
      <c r="K316" s="4">
        <v>-226</v>
      </c>
      <c r="L316" s="4">
        <v>5</v>
      </c>
      <c r="M316" s="4">
        <v>3</v>
      </c>
      <c r="N316" s="4" t="s">
        <v>3</v>
      </c>
      <c r="O316" s="4">
        <v>2</v>
      </c>
      <c r="P316" s="4"/>
      <c r="Q316" s="4"/>
      <c r="R316" s="4"/>
      <c r="S316" s="4"/>
      <c r="T316" s="4"/>
      <c r="U316" s="4"/>
      <c r="V316" s="4"/>
      <c r="W316" s="4">
        <v>0</v>
      </c>
      <c r="X316" s="4">
        <v>1</v>
      </c>
      <c r="Y316" s="4">
        <v>0</v>
      </c>
      <c r="Z316" s="4"/>
      <c r="AA316" s="4"/>
      <c r="AB316" s="4"/>
    </row>
    <row r="317" spans="1:245" x14ac:dyDescent="0.2">
      <c r="A317" s="4">
        <v>50</v>
      </c>
      <c r="B317" s="4">
        <v>0</v>
      </c>
      <c r="C317" s="4">
        <v>0</v>
      </c>
      <c r="D317" s="4">
        <v>1</v>
      </c>
      <c r="E317" s="4">
        <v>227</v>
      </c>
      <c r="F317" s="4">
        <f>ROUND(Source!AX310,O317)</f>
        <v>0</v>
      </c>
      <c r="G317" s="4" t="s">
        <v>114</v>
      </c>
      <c r="H317" s="4" t="s">
        <v>115</v>
      </c>
      <c r="I317" s="4"/>
      <c r="J317" s="4"/>
      <c r="K317" s="4">
        <v>-227</v>
      </c>
      <c r="L317" s="4">
        <v>6</v>
      </c>
      <c r="M317" s="4">
        <v>3</v>
      </c>
      <c r="N317" s="4" t="s">
        <v>3</v>
      </c>
      <c r="O317" s="4">
        <v>2</v>
      </c>
      <c r="P317" s="4"/>
      <c r="Q317" s="4"/>
      <c r="R317" s="4"/>
      <c r="S317" s="4"/>
      <c r="T317" s="4"/>
      <c r="U317" s="4"/>
      <c r="V317" s="4"/>
      <c r="W317" s="4">
        <v>0</v>
      </c>
      <c r="X317" s="4">
        <v>1</v>
      </c>
      <c r="Y317" s="4">
        <v>0</v>
      </c>
      <c r="Z317" s="4"/>
      <c r="AA317" s="4"/>
      <c r="AB317" s="4"/>
    </row>
    <row r="318" spans="1:245" x14ac:dyDescent="0.2">
      <c r="A318" s="4">
        <v>50</v>
      </c>
      <c r="B318" s="4">
        <v>0</v>
      </c>
      <c r="C318" s="4">
        <v>0</v>
      </c>
      <c r="D318" s="4">
        <v>1</v>
      </c>
      <c r="E318" s="4">
        <v>228</v>
      </c>
      <c r="F318" s="4">
        <f>ROUND(Source!AY310,O318)</f>
        <v>0</v>
      </c>
      <c r="G318" s="4" t="s">
        <v>116</v>
      </c>
      <c r="H318" s="4" t="s">
        <v>117</v>
      </c>
      <c r="I318" s="4"/>
      <c r="J318" s="4"/>
      <c r="K318" s="4">
        <v>-228</v>
      </c>
      <c r="L318" s="4">
        <v>7</v>
      </c>
      <c r="M318" s="4">
        <v>3</v>
      </c>
      <c r="N318" s="4" t="s">
        <v>3</v>
      </c>
      <c r="O318" s="4">
        <v>2</v>
      </c>
      <c r="P318" s="4"/>
      <c r="Q318" s="4"/>
      <c r="R318" s="4"/>
      <c r="S318" s="4"/>
      <c r="T318" s="4"/>
      <c r="U318" s="4"/>
      <c r="V318" s="4"/>
      <c r="W318" s="4">
        <v>0</v>
      </c>
      <c r="X318" s="4">
        <v>1</v>
      </c>
      <c r="Y318" s="4">
        <v>0</v>
      </c>
      <c r="Z318" s="4"/>
      <c r="AA318" s="4"/>
      <c r="AB318" s="4"/>
    </row>
    <row r="319" spans="1:245" x14ac:dyDescent="0.2">
      <c r="A319" s="4">
        <v>50</v>
      </c>
      <c r="B319" s="4">
        <v>0</v>
      </c>
      <c r="C319" s="4">
        <v>0</v>
      </c>
      <c r="D319" s="4">
        <v>1</v>
      </c>
      <c r="E319" s="4">
        <v>216</v>
      </c>
      <c r="F319" s="4">
        <f>ROUND(Source!AP310,O319)</f>
        <v>0</v>
      </c>
      <c r="G319" s="4" t="s">
        <v>118</v>
      </c>
      <c r="H319" s="4" t="s">
        <v>119</v>
      </c>
      <c r="I319" s="4"/>
      <c r="J319" s="4"/>
      <c r="K319" s="4">
        <v>-216</v>
      </c>
      <c r="L319" s="4">
        <v>8</v>
      </c>
      <c r="M319" s="4">
        <v>3</v>
      </c>
      <c r="N319" s="4" t="s">
        <v>3</v>
      </c>
      <c r="O319" s="4">
        <v>2</v>
      </c>
      <c r="P319" s="4"/>
      <c r="Q319" s="4"/>
      <c r="R319" s="4"/>
      <c r="S319" s="4"/>
      <c r="T319" s="4"/>
      <c r="U319" s="4"/>
      <c r="V319" s="4"/>
      <c r="W319" s="4">
        <v>0</v>
      </c>
      <c r="X319" s="4">
        <v>1</v>
      </c>
      <c r="Y319" s="4">
        <v>0</v>
      </c>
      <c r="Z319" s="4"/>
      <c r="AA319" s="4"/>
      <c r="AB319" s="4"/>
    </row>
    <row r="320" spans="1:245" x14ac:dyDescent="0.2">
      <c r="A320" s="4">
        <v>50</v>
      </c>
      <c r="B320" s="4">
        <v>0</v>
      </c>
      <c r="C320" s="4">
        <v>0</v>
      </c>
      <c r="D320" s="4">
        <v>1</v>
      </c>
      <c r="E320" s="4">
        <v>223</v>
      </c>
      <c r="F320" s="4">
        <f>ROUND(Source!AQ310,O320)</f>
        <v>0</v>
      </c>
      <c r="G320" s="4" t="s">
        <v>120</v>
      </c>
      <c r="H320" s="4" t="s">
        <v>121</v>
      </c>
      <c r="I320" s="4"/>
      <c r="J320" s="4"/>
      <c r="K320" s="4">
        <v>-223</v>
      </c>
      <c r="L320" s="4">
        <v>9</v>
      </c>
      <c r="M320" s="4">
        <v>3</v>
      </c>
      <c r="N320" s="4" t="s">
        <v>3</v>
      </c>
      <c r="O320" s="4">
        <v>2</v>
      </c>
      <c r="P320" s="4"/>
      <c r="Q320" s="4"/>
      <c r="R320" s="4"/>
      <c r="S320" s="4"/>
      <c r="T320" s="4"/>
      <c r="U320" s="4"/>
      <c r="V320" s="4"/>
      <c r="W320" s="4">
        <v>0</v>
      </c>
      <c r="X320" s="4">
        <v>1</v>
      </c>
      <c r="Y320" s="4">
        <v>0</v>
      </c>
      <c r="Z320" s="4"/>
      <c r="AA320" s="4"/>
      <c r="AB320" s="4"/>
    </row>
    <row r="321" spans="1:28" x14ac:dyDescent="0.2">
      <c r="A321" s="4">
        <v>50</v>
      </c>
      <c r="B321" s="4">
        <v>0</v>
      </c>
      <c r="C321" s="4">
        <v>0</v>
      </c>
      <c r="D321" s="4">
        <v>1</v>
      </c>
      <c r="E321" s="4">
        <v>229</v>
      </c>
      <c r="F321" s="4">
        <f>ROUND(Source!AZ310,O321)</f>
        <v>0</v>
      </c>
      <c r="G321" s="4" t="s">
        <v>122</v>
      </c>
      <c r="H321" s="4" t="s">
        <v>123</v>
      </c>
      <c r="I321" s="4"/>
      <c r="J321" s="4"/>
      <c r="K321" s="4">
        <v>-229</v>
      </c>
      <c r="L321" s="4">
        <v>10</v>
      </c>
      <c r="M321" s="4">
        <v>3</v>
      </c>
      <c r="N321" s="4" t="s">
        <v>3</v>
      </c>
      <c r="O321" s="4">
        <v>2</v>
      </c>
      <c r="P321" s="4"/>
      <c r="Q321" s="4"/>
      <c r="R321" s="4"/>
      <c r="S321" s="4"/>
      <c r="T321" s="4"/>
      <c r="U321" s="4"/>
      <c r="V321" s="4"/>
      <c r="W321" s="4">
        <v>0</v>
      </c>
      <c r="X321" s="4">
        <v>1</v>
      </c>
      <c r="Y321" s="4">
        <v>0</v>
      </c>
      <c r="Z321" s="4"/>
      <c r="AA321" s="4"/>
      <c r="AB321" s="4"/>
    </row>
    <row r="322" spans="1:28" x14ac:dyDescent="0.2">
      <c r="A322" s="4">
        <v>50</v>
      </c>
      <c r="B322" s="4">
        <v>0</v>
      </c>
      <c r="C322" s="4">
        <v>0</v>
      </c>
      <c r="D322" s="4">
        <v>1</v>
      </c>
      <c r="E322" s="4">
        <v>203</v>
      </c>
      <c r="F322" s="4">
        <f>ROUND(Source!Q310,O322)</f>
        <v>43766.41</v>
      </c>
      <c r="G322" s="4" t="s">
        <v>124</v>
      </c>
      <c r="H322" s="4" t="s">
        <v>125</v>
      </c>
      <c r="I322" s="4"/>
      <c r="J322" s="4"/>
      <c r="K322" s="4">
        <v>-203</v>
      </c>
      <c r="L322" s="4">
        <v>11</v>
      </c>
      <c r="M322" s="4">
        <v>3</v>
      </c>
      <c r="N322" s="4" t="s">
        <v>3</v>
      </c>
      <c r="O322" s="4">
        <v>2</v>
      </c>
      <c r="P322" s="4"/>
      <c r="Q322" s="4"/>
      <c r="R322" s="4"/>
      <c r="S322" s="4"/>
      <c r="T322" s="4"/>
      <c r="U322" s="4"/>
      <c r="V322" s="4"/>
      <c r="W322" s="4">
        <v>43766.41</v>
      </c>
      <c r="X322" s="4">
        <v>1</v>
      </c>
      <c r="Y322" s="4">
        <v>43766.41</v>
      </c>
      <c r="Z322" s="4"/>
      <c r="AA322" s="4"/>
      <c r="AB322" s="4"/>
    </row>
    <row r="323" spans="1:28" x14ac:dyDescent="0.2">
      <c r="A323" s="4">
        <v>50</v>
      </c>
      <c r="B323" s="4">
        <v>0</v>
      </c>
      <c r="C323" s="4">
        <v>0</v>
      </c>
      <c r="D323" s="4">
        <v>1</v>
      </c>
      <c r="E323" s="4">
        <v>231</v>
      </c>
      <c r="F323" s="4">
        <f>ROUND(Source!BB310,O323)</f>
        <v>0</v>
      </c>
      <c r="G323" s="4" t="s">
        <v>126</v>
      </c>
      <c r="H323" s="4" t="s">
        <v>127</v>
      </c>
      <c r="I323" s="4"/>
      <c r="J323" s="4"/>
      <c r="K323" s="4">
        <v>-231</v>
      </c>
      <c r="L323" s="4">
        <v>12</v>
      </c>
      <c r="M323" s="4">
        <v>3</v>
      </c>
      <c r="N323" s="4" t="s">
        <v>3</v>
      </c>
      <c r="O323" s="4">
        <v>2</v>
      </c>
      <c r="P323" s="4"/>
      <c r="Q323" s="4"/>
      <c r="R323" s="4"/>
      <c r="S323" s="4"/>
      <c r="T323" s="4"/>
      <c r="U323" s="4"/>
      <c r="V323" s="4"/>
      <c r="W323" s="4">
        <v>0</v>
      </c>
      <c r="X323" s="4">
        <v>1</v>
      </c>
      <c r="Y323" s="4">
        <v>0</v>
      </c>
      <c r="Z323" s="4"/>
      <c r="AA323" s="4"/>
      <c r="AB323" s="4"/>
    </row>
    <row r="324" spans="1:28" x14ac:dyDescent="0.2">
      <c r="A324" s="4">
        <v>50</v>
      </c>
      <c r="B324" s="4">
        <v>0</v>
      </c>
      <c r="C324" s="4">
        <v>0</v>
      </c>
      <c r="D324" s="4">
        <v>1</v>
      </c>
      <c r="E324" s="4">
        <v>204</v>
      </c>
      <c r="F324" s="4">
        <f>ROUND(Source!R310,O324)</f>
        <v>13170.71</v>
      </c>
      <c r="G324" s="4" t="s">
        <v>128</v>
      </c>
      <c r="H324" s="4" t="s">
        <v>129</v>
      </c>
      <c r="I324" s="4"/>
      <c r="J324" s="4"/>
      <c r="K324" s="4">
        <v>-204</v>
      </c>
      <c r="L324" s="4">
        <v>13</v>
      </c>
      <c r="M324" s="4">
        <v>3</v>
      </c>
      <c r="N324" s="4" t="s">
        <v>3</v>
      </c>
      <c r="O324" s="4">
        <v>2</v>
      </c>
      <c r="P324" s="4"/>
      <c r="Q324" s="4"/>
      <c r="R324" s="4"/>
      <c r="S324" s="4"/>
      <c r="T324" s="4"/>
      <c r="U324" s="4"/>
      <c r="V324" s="4"/>
      <c r="W324" s="4">
        <v>13170.71</v>
      </c>
      <c r="X324" s="4">
        <v>1</v>
      </c>
      <c r="Y324" s="4">
        <v>13170.71</v>
      </c>
      <c r="Z324" s="4"/>
      <c r="AA324" s="4"/>
      <c r="AB324" s="4"/>
    </row>
    <row r="325" spans="1:28" x14ac:dyDescent="0.2">
      <c r="A325" s="4">
        <v>50</v>
      </c>
      <c r="B325" s="4">
        <v>0</v>
      </c>
      <c r="C325" s="4">
        <v>0</v>
      </c>
      <c r="D325" s="4">
        <v>1</v>
      </c>
      <c r="E325" s="4">
        <v>205</v>
      </c>
      <c r="F325" s="4">
        <f>ROUND(Source!S310,O325)</f>
        <v>44403.53</v>
      </c>
      <c r="G325" s="4" t="s">
        <v>130</v>
      </c>
      <c r="H325" s="4" t="s">
        <v>131</v>
      </c>
      <c r="I325" s="4"/>
      <c r="J325" s="4"/>
      <c r="K325" s="4">
        <v>-205</v>
      </c>
      <c r="L325" s="4">
        <v>14</v>
      </c>
      <c r="M325" s="4">
        <v>3</v>
      </c>
      <c r="N325" s="4" t="s">
        <v>3</v>
      </c>
      <c r="O325" s="4">
        <v>2</v>
      </c>
      <c r="P325" s="4"/>
      <c r="Q325" s="4"/>
      <c r="R325" s="4"/>
      <c r="S325" s="4"/>
      <c r="T325" s="4"/>
      <c r="U325" s="4"/>
      <c r="V325" s="4"/>
      <c r="W325" s="4">
        <v>44403.53</v>
      </c>
      <c r="X325" s="4">
        <v>1</v>
      </c>
      <c r="Y325" s="4">
        <v>44403.53</v>
      </c>
      <c r="Z325" s="4"/>
      <c r="AA325" s="4"/>
      <c r="AB325" s="4"/>
    </row>
    <row r="326" spans="1:28" x14ac:dyDescent="0.2">
      <c r="A326" s="4">
        <v>50</v>
      </c>
      <c r="B326" s="4">
        <v>0</v>
      </c>
      <c r="C326" s="4">
        <v>0</v>
      </c>
      <c r="D326" s="4">
        <v>1</v>
      </c>
      <c r="E326" s="4">
        <v>232</v>
      </c>
      <c r="F326" s="4">
        <f>ROUND(Source!BC310,O326)</f>
        <v>0</v>
      </c>
      <c r="G326" s="4" t="s">
        <v>132</v>
      </c>
      <c r="H326" s="4" t="s">
        <v>133</v>
      </c>
      <c r="I326" s="4"/>
      <c r="J326" s="4"/>
      <c r="K326" s="4">
        <v>-232</v>
      </c>
      <c r="L326" s="4">
        <v>15</v>
      </c>
      <c r="M326" s="4">
        <v>3</v>
      </c>
      <c r="N326" s="4" t="s">
        <v>3</v>
      </c>
      <c r="O326" s="4">
        <v>2</v>
      </c>
      <c r="P326" s="4"/>
      <c r="Q326" s="4"/>
      <c r="R326" s="4"/>
      <c r="S326" s="4"/>
      <c r="T326" s="4"/>
      <c r="U326" s="4"/>
      <c r="V326" s="4"/>
      <c r="W326" s="4">
        <v>0</v>
      </c>
      <c r="X326" s="4">
        <v>1</v>
      </c>
      <c r="Y326" s="4">
        <v>0</v>
      </c>
      <c r="Z326" s="4"/>
      <c r="AA326" s="4"/>
      <c r="AB326" s="4"/>
    </row>
    <row r="327" spans="1:28" x14ac:dyDescent="0.2">
      <c r="A327" s="4">
        <v>50</v>
      </c>
      <c r="B327" s="4">
        <v>0</v>
      </c>
      <c r="C327" s="4">
        <v>0</v>
      </c>
      <c r="D327" s="4">
        <v>1</v>
      </c>
      <c r="E327" s="4">
        <v>214</v>
      </c>
      <c r="F327" s="4">
        <f>ROUND(Source!AS310,O327)</f>
        <v>117210.77</v>
      </c>
      <c r="G327" s="4" t="s">
        <v>134</v>
      </c>
      <c r="H327" s="4" t="s">
        <v>135</v>
      </c>
      <c r="I327" s="4"/>
      <c r="J327" s="4"/>
      <c r="K327" s="4">
        <v>-214</v>
      </c>
      <c r="L327" s="4">
        <v>16</v>
      </c>
      <c r="M327" s="4">
        <v>3</v>
      </c>
      <c r="N327" s="4" t="s">
        <v>3</v>
      </c>
      <c r="O327" s="4">
        <v>2</v>
      </c>
      <c r="P327" s="4"/>
      <c r="Q327" s="4"/>
      <c r="R327" s="4"/>
      <c r="S327" s="4"/>
      <c r="T327" s="4"/>
      <c r="U327" s="4"/>
      <c r="V327" s="4"/>
      <c r="W327" s="4">
        <v>117210.77</v>
      </c>
      <c r="X327" s="4">
        <v>1</v>
      </c>
      <c r="Y327" s="4">
        <v>117210.77</v>
      </c>
      <c r="Z327" s="4"/>
      <c r="AA327" s="4"/>
      <c r="AB327" s="4"/>
    </row>
    <row r="328" spans="1:28" x14ac:dyDescent="0.2">
      <c r="A328" s="4">
        <v>50</v>
      </c>
      <c r="B328" s="4">
        <v>0</v>
      </c>
      <c r="C328" s="4">
        <v>0</v>
      </c>
      <c r="D328" s="4">
        <v>1</v>
      </c>
      <c r="E328" s="4">
        <v>215</v>
      </c>
      <c r="F328" s="4">
        <f>ROUND(Source!AT310,O328)</f>
        <v>49189.36</v>
      </c>
      <c r="G328" s="4" t="s">
        <v>136</v>
      </c>
      <c r="H328" s="4" t="s">
        <v>137</v>
      </c>
      <c r="I328" s="4"/>
      <c r="J328" s="4"/>
      <c r="K328" s="4">
        <v>-215</v>
      </c>
      <c r="L328" s="4">
        <v>17</v>
      </c>
      <c r="M328" s="4">
        <v>3</v>
      </c>
      <c r="N328" s="4" t="s">
        <v>3</v>
      </c>
      <c r="O328" s="4">
        <v>2</v>
      </c>
      <c r="P328" s="4"/>
      <c r="Q328" s="4"/>
      <c r="R328" s="4"/>
      <c r="S328" s="4"/>
      <c r="T328" s="4"/>
      <c r="U328" s="4"/>
      <c r="V328" s="4"/>
      <c r="W328" s="4">
        <v>49189.36</v>
      </c>
      <c r="X328" s="4">
        <v>1</v>
      </c>
      <c r="Y328" s="4">
        <v>49189.36</v>
      </c>
      <c r="Z328" s="4"/>
      <c r="AA328" s="4"/>
      <c r="AB328" s="4"/>
    </row>
    <row r="329" spans="1:28" x14ac:dyDescent="0.2">
      <c r="A329" s="4">
        <v>50</v>
      </c>
      <c r="B329" s="4">
        <v>0</v>
      </c>
      <c r="C329" s="4">
        <v>0</v>
      </c>
      <c r="D329" s="4">
        <v>1</v>
      </c>
      <c r="E329" s="4">
        <v>217</v>
      </c>
      <c r="F329" s="4">
        <f>ROUND(Source!AU310,O329)</f>
        <v>0</v>
      </c>
      <c r="G329" s="4" t="s">
        <v>138</v>
      </c>
      <c r="H329" s="4" t="s">
        <v>139</v>
      </c>
      <c r="I329" s="4"/>
      <c r="J329" s="4"/>
      <c r="K329" s="4">
        <v>-217</v>
      </c>
      <c r="L329" s="4">
        <v>18</v>
      </c>
      <c r="M329" s="4">
        <v>3</v>
      </c>
      <c r="N329" s="4" t="s">
        <v>3</v>
      </c>
      <c r="O329" s="4">
        <v>2</v>
      </c>
      <c r="P329" s="4"/>
      <c r="Q329" s="4"/>
      <c r="R329" s="4"/>
      <c r="S329" s="4"/>
      <c r="T329" s="4"/>
      <c r="U329" s="4"/>
      <c r="V329" s="4"/>
      <c r="W329" s="4">
        <v>0</v>
      </c>
      <c r="X329" s="4">
        <v>1</v>
      </c>
      <c r="Y329" s="4">
        <v>0</v>
      </c>
      <c r="Z329" s="4"/>
      <c r="AA329" s="4"/>
      <c r="AB329" s="4"/>
    </row>
    <row r="330" spans="1:28" x14ac:dyDescent="0.2">
      <c r="A330" s="4">
        <v>50</v>
      </c>
      <c r="B330" s="4">
        <v>0</v>
      </c>
      <c r="C330" s="4">
        <v>0</v>
      </c>
      <c r="D330" s="4">
        <v>1</v>
      </c>
      <c r="E330" s="4">
        <v>230</v>
      </c>
      <c r="F330" s="4">
        <f>ROUND(Source!BA310,O330)</f>
        <v>0</v>
      </c>
      <c r="G330" s="4" t="s">
        <v>140</v>
      </c>
      <c r="H330" s="4" t="s">
        <v>141</v>
      </c>
      <c r="I330" s="4"/>
      <c r="J330" s="4"/>
      <c r="K330" s="4">
        <v>-230</v>
      </c>
      <c r="L330" s="4">
        <v>19</v>
      </c>
      <c r="M330" s="4">
        <v>3</v>
      </c>
      <c r="N330" s="4" t="s">
        <v>3</v>
      </c>
      <c r="O330" s="4">
        <v>2</v>
      </c>
      <c r="P330" s="4"/>
      <c r="Q330" s="4"/>
      <c r="R330" s="4"/>
      <c r="S330" s="4"/>
      <c r="T330" s="4"/>
      <c r="U330" s="4"/>
      <c r="V330" s="4"/>
      <c r="W330" s="4">
        <v>0</v>
      </c>
      <c r="X330" s="4">
        <v>1</v>
      </c>
      <c r="Y330" s="4">
        <v>0</v>
      </c>
      <c r="Z330" s="4"/>
      <c r="AA330" s="4"/>
      <c r="AB330" s="4"/>
    </row>
    <row r="331" spans="1:28" x14ac:dyDescent="0.2">
      <c r="A331" s="4">
        <v>50</v>
      </c>
      <c r="B331" s="4">
        <v>0</v>
      </c>
      <c r="C331" s="4">
        <v>0</v>
      </c>
      <c r="D331" s="4">
        <v>1</v>
      </c>
      <c r="E331" s="4">
        <v>206</v>
      </c>
      <c r="F331" s="4">
        <f>ROUND(Source!T310,O331)</f>
        <v>0</v>
      </c>
      <c r="G331" s="4" t="s">
        <v>142</v>
      </c>
      <c r="H331" s="4" t="s">
        <v>143</v>
      </c>
      <c r="I331" s="4"/>
      <c r="J331" s="4"/>
      <c r="K331" s="4">
        <v>-206</v>
      </c>
      <c r="L331" s="4">
        <v>20</v>
      </c>
      <c r="M331" s="4">
        <v>3</v>
      </c>
      <c r="N331" s="4" t="s">
        <v>3</v>
      </c>
      <c r="O331" s="4">
        <v>2</v>
      </c>
      <c r="P331" s="4"/>
      <c r="Q331" s="4"/>
      <c r="R331" s="4"/>
      <c r="S331" s="4"/>
      <c r="T331" s="4"/>
      <c r="U331" s="4"/>
      <c r="V331" s="4"/>
      <c r="W331" s="4">
        <v>0</v>
      </c>
      <c r="X331" s="4">
        <v>1</v>
      </c>
      <c r="Y331" s="4">
        <v>0</v>
      </c>
      <c r="Z331" s="4"/>
      <c r="AA331" s="4"/>
      <c r="AB331" s="4"/>
    </row>
    <row r="332" spans="1:28" x14ac:dyDescent="0.2">
      <c r="A332" s="4">
        <v>50</v>
      </c>
      <c r="B332" s="4">
        <v>0</v>
      </c>
      <c r="C332" s="4">
        <v>0</v>
      </c>
      <c r="D332" s="4">
        <v>1</v>
      </c>
      <c r="E332" s="4">
        <v>207</v>
      </c>
      <c r="F332" s="4">
        <f>Source!U310</f>
        <v>127.31917956000001</v>
      </c>
      <c r="G332" s="4" t="s">
        <v>144</v>
      </c>
      <c r="H332" s="4" t="s">
        <v>145</v>
      </c>
      <c r="I332" s="4"/>
      <c r="J332" s="4"/>
      <c r="K332" s="4">
        <v>-207</v>
      </c>
      <c r="L332" s="4">
        <v>21</v>
      </c>
      <c r="M332" s="4">
        <v>3</v>
      </c>
      <c r="N332" s="4" t="s">
        <v>3</v>
      </c>
      <c r="O332" s="4">
        <v>-1</v>
      </c>
      <c r="P332" s="4"/>
      <c r="Q332" s="4"/>
      <c r="R332" s="4"/>
      <c r="S332" s="4"/>
      <c r="T332" s="4"/>
      <c r="U332" s="4"/>
      <c r="V332" s="4"/>
      <c r="W332" s="4">
        <v>127.31917956000001</v>
      </c>
      <c r="X332" s="4">
        <v>1</v>
      </c>
      <c r="Y332" s="4">
        <v>127.31917956000001</v>
      </c>
      <c r="Z332" s="4"/>
      <c r="AA332" s="4"/>
      <c r="AB332" s="4"/>
    </row>
    <row r="333" spans="1:28" x14ac:dyDescent="0.2">
      <c r="A333" s="4">
        <v>50</v>
      </c>
      <c r="B333" s="4">
        <v>0</v>
      </c>
      <c r="C333" s="4">
        <v>0</v>
      </c>
      <c r="D333" s="4">
        <v>1</v>
      </c>
      <c r="E333" s="4">
        <v>208</v>
      </c>
      <c r="F333" s="4">
        <f>Source!V310</f>
        <v>0</v>
      </c>
      <c r="G333" s="4" t="s">
        <v>146</v>
      </c>
      <c r="H333" s="4" t="s">
        <v>147</v>
      </c>
      <c r="I333" s="4"/>
      <c r="J333" s="4"/>
      <c r="K333" s="4">
        <v>-208</v>
      </c>
      <c r="L333" s="4">
        <v>22</v>
      </c>
      <c r="M333" s="4">
        <v>3</v>
      </c>
      <c r="N333" s="4" t="s">
        <v>3</v>
      </c>
      <c r="O333" s="4">
        <v>-1</v>
      </c>
      <c r="P333" s="4"/>
      <c r="Q333" s="4"/>
      <c r="R333" s="4"/>
      <c r="S333" s="4"/>
      <c r="T333" s="4"/>
      <c r="U333" s="4"/>
      <c r="V333" s="4"/>
      <c r="W333" s="4">
        <v>0</v>
      </c>
      <c r="X333" s="4">
        <v>1</v>
      </c>
      <c r="Y333" s="4">
        <v>0</v>
      </c>
      <c r="Z333" s="4"/>
      <c r="AA333" s="4"/>
      <c r="AB333" s="4"/>
    </row>
    <row r="334" spans="1:28" x14ac:dyDescent="0.2">
      <c r="A334" s="4">
        <v>50</v>
      </c>
      <c r="B334" s="4">
        <v>0</v>
      </c>
      <c r="C334" s="4">
        <v>0</v>
      </c>
      <c r="D334" s="4">
        <v>1</v>
      </c>
      <c r="E334" s="4">
        <v>209</v>
      </c>
      <c r="F334" s="4">
        <f>ROUND(Source!W310,O334)</f>
        <v>0</v>
      </c>
      <c r="G334" s="4" t="s">
        <v>148</v>
      </c>
      <c r="H334" s="4" t="s">
        <v>149</v>
      </c>
      <c r="I334" s="4"/>
      <c r="J334" s="4"/>
      <c r="K334" s="4">
        <v>-209</v>
      </c>
      <c r="L334" s="4">
        <v>23</v>
      </c>
      <c r="M334" s="4">
        <v>3</v>
      </c>
      <c r="N334" s="4" t="s">
        <v>3</v>
      </c>
      <c r="O334" s="4">
        <v>2</v>
      </c>
      <c r="P334" s="4"/>
      <c r="Q334" s="4"/>
      <c r="R334" s="4"/>
      <c r="S334" s="4"/>
      <c r="T334" s="4"/>
      <c r="U334" s="4"/>
      <c r="V334" s="4"/>
      <c r="W334" s="4">
        <v>0</v>
      </c>
      <c r="X334" s="4">
        <v>1</v>
      </c>
      <c r="Y334" s="4">
        <v>0</v>
      </c>
      <c r="Z334" s="4"/>
      <c r="AA334" s="4"/>
      <c r="AB334" s="4"/>
    </row>
    <row r="335" spans="1:28" x14ac:dyDescent="0.2">
      <c r="A335" s="4">
        <v>50</v>
      </c>
      <c r="B335" s="4">
        <v>0</v>
      </c>
      <c r="C335" s="4">
        <v>0</v>
      </c>
      <c r="D335" s="4">
        <v>1</v>
      </c>
      <c r="E335" s="4">
        <v>233</v>
      </c>
      <c r="F335" s="4">
        <f>ROUND(Source!BD310,O335)</f>
        <v>0</v>
      </c>
      <c r="G335" s="4" t="s">
        <v>150</v>
      </c>
      <c r="H335" s="4" t="s">
        <v>151</v>
      </c>
      <c r="I335" s="4"/>
      <c r="J335" s="4"/>
      <c r="K335" s="4">
        <v>-233</v>
      </c>
      <c r="L335" s="4">
        <v>24</v>
      </c>
      <c r="M335" s="4">
        <v>3</v>
      </c>
      <c r="N335" s="4" t="s">
        <v>3</v>
      </c>
      <c r="O335" s="4">
        <v>2</v>
      </c>
      <c r="P335" s="4"/>
      <c r="Q335" s="4"/>
      <c r="R335" s="4"/>
      <c r="S335" s="4"/>
      <c r="T335" s="4"/>
      <c r="U335" s="4"/>
      <c r="V335" s="4"/>
      <c r="W335" s="4">
        <v>0</v>
      </c>
      <c r="X335" s="4">
        <v>1</v>
      </c>
      <c r="Y335" s="4">
        <v>0</v>
      </c>
      <c r="Z335" s="4"/>
      <c r="AA335" s="4"/>
      <c r="AB335" s="4"/>
    </row>
    <row r="336" spans="1:28" x14ac:dyDescent="0.2">
      <c r="A336" s="4">
        <v>50</v>
      </c>
      <c r="B336" s="4">
        <v>0</v>
      </c>
      <c r="C336" s="4">
        <v>0</v>
      </c>
      <c r="D336" s="4">
        <v>1</v>
      </c>
      <c r="E336" s="4">
        <v>210</v>
      </c>
      <c r="F336" s="4">
        <f>ROUND(Source!X310,O336)</f>
        <v>38951.589999999997</v>
      </c>
      <c r="G336" s="4" t="s">
        <v>152</v>
      </c>
      <c r="H336" s="4" t="s">
        <v>153</v>
      </c>
      <c r="I336" s="4"/>
      <c r="J336" s="4"/>
      <c r="K336" s="4">
        <v>-210</v>
      </c>
      <c r="L336" s="4">
        <v>25</v>
      </c>
      <c r="M336" s="4">
        <v>3</v>
      </c>
      <c r="N336" s="4" t="s">
        <v>3</v>
      </c>
      <c r="O336" s="4">
        <v>2</v>
      </c>
      <c r="P336" s="4"/>
      <c r="Q336" s="4"/>
      <c r="R336" s="4"/>
      <c r="S336" s="4"/>
      <c r="T336" s="4"/>
      <c r="U336" s="4"/>
      <c r="V336" s="4"/>
      <c r="W336" s="4">
        <v>38951.589999999997</v>
      </c>
      <c r="X336" s="4">
        <v>1</v>
      </c>
      <c r="Y336" s="4">
        <v>38951.589999999997</v>
      </c>
      <c r="Z336" s="4"/>
      <c r="AA336" s="4"/>
      <c r="AB336" s="4"/>
    </row>
    <row r="337" spans="1:245" x14ac:dyDescent="0.2">
      <c r="A337" s="4">
        <v>50</v>
      </c>
      <c r="B337" s="4">
        <v>0</v>
      </c>
      <c r="C337" s="4">
        <v>0</v>
      </c>
      <c r="D337" s="4">
        <v>1</v>
      </c>
      <c r="E337" s="4">
        <v>211</v>
      </c>
      <c r="F337" s="4">
        <f>ROUND(Source!Y310,O337)</f>
        <v>18205.45</v>
      </c>
      <c r="G337" s="4" t="s">
        <v>154</v>
      </c>
      <c r="H337" s="4" t="s">
        <v>155</v>
      </c>
      <c r="I337" s="4"/>
      <c r="J337" s="4"/>
      <c r="K337" s="4">
        <v>-211</v>
      </c>
      <c r="L337" s="4">
        <v>26</v>
      </c>
      <c r="M337" s="4">
        <v>3</v>
      </c>
      <c r="N337" s="4" t="s">
        <v>3</v>
      </c>
      <c r="O337" s="4">
        <v>2</v>
      </c>
      <c r="P337" s="4"/>
      <c r="Q337" s="4"/>
      <c r="R337" s="4"/>
      <c r="S337" s="4"/>
      <c r="T337" s="4"/>
      <c r="U337" s="4"/>
      <c r="V337" s="4"/>
      <c r="W337" s="4">
        <v>18205.45</v>
      </c>
      <c r="X337" s="4">
        <v>1</v>
      </c>
      <c r="Y337" s="4">
        <v>18205.45</v>
      </c>
      <c r="Z337" s="4"/>
      <c r="AA337" s="4"/>
      <c r="AB337" s="4"/>
    </row>
    <row r="338" spans="1:245" x14ac:dyDescent="0.2">
      <c r="A338" s="4">
        <v>50</v>
      </c>
      <c r="B338" s="4">
        <v>0</v>
      </c>
      <c r="C338" s="4">
        <v>0</v>
      </c>
      <c r="D338" s="4">
        <v>1</v>
      </c>
      <c r="E338" s="4">
        <v>224</v>
      </c>
      <c r="F338" s="4">
        <f>ROUND(Source!AR310,O338)</f>
        <v>166400.13</v>
      </c>
      <c r="G338" s="4" t="s">
        <v>156</v>
      </c>
      <c r="H338" s="4" t="s">
        <v>157</v>
      </c>
      <c r="I338" s="4"/>
      <c r="J338" s="4"/>
      <c r="K338" s="4">
        <v>-224</v>
      </c>
      <c r="L338" s="4">
        <v>27</v>
      </c>
      <c r="M338" s="4">
        <v>3</v>
      </c>
      <c r="N338" s="4" t="s">
        <v>3</v>
      </c>
      <c r="O338" s="4">
        <v>2</v>
      </c>
      <c r="P338" s="4"/>
      <c r="Q338" s="4"/>
      <c r="R338" s="4"/>
      <c r="S338" s="4"/>
      <c r="T338" s="4"/>
      <c r="U338" s="4"/>
      <c r="V338" s="4"/>
      <c r="W338" s="4">
        <v>166400.13</v>
      </c>
      <c r="X338" s="4">
        <v>1</v>
      </c>
      <c r="Y338" s="4">
        <v>166400.13</v>
      </c>
      <c r="Z338" s="4"/>
      <c r="AA338" s="4"/>
      <c r="AB338" s="4"/>
    </row>
    <row r="340" spans="1:245" x14ac:dyDescent="0.2">
      <c r="A340" s="1">
        <v>4</v>
      </c>
      <c r="B340" s="1">
        <v>1</v>
      </c>
      <c r="C340" s="1"/>
      <c r="D340" s="1">
        <f>ROW(A362)</f>
        <v>362</v>
      </c>
      <c r="E340" s="1"/>
      <c r="F340" s="1" t="s">
        <v>18</v>
      </c>
      <c r="G340" s="1" t="s">
        <v>158</v>
      </c>
      <c r="H340" s="1" t="s">
        <v>3</v>
      </c>
      <c r="I340" s="1">
        <v>0</v>
      </c>
      <c r="J340" s="1"/>
      <c r="K340" s="1">
        <v>0</v>
      </c>
      <c r="L340" s="1"/>
      <c r="M340" s="1" t="s">
        <v>3</v>
      </c>
      <c r="N340" s="1"/>
      <c r="O340" s="1"/>
      <c r="P340" s="1"/>
      <c r="Q340" s="1"/>
      <c r="R340" s="1"/>
      <c r="S340" s="1">
        <v>0</v>
      </c>
      <c r="T340" s="1"/>
      <c r="U340" s="1" t="s">
        <v>3</v>
      </c>
      <c r="V340" s="1">
        <v>0</v>
      </c>
      <c r="W340" s="1"/>
      <c r="X340" s="1"/>
      <c r="Y340" s="1"/>
      <c r="Z340" s="1"/>
      <c r="AA340" s="1"/>
      <c r="AB340" s="1" t="s">
        <v>3</v>
      </c>
      <c r="AC340" s="1" t="s">
        <v>3</v>
      </c>
      <c r="AD340" s="1" t="s">
        <v>3</v>
      </c>
      <c r="AE340" s="1" t="s">
        <v>3</v>
      </c>
      <c r="AF340" s="1" t="s">
        <v>3</v>
      </c>
      <c r="AG340" s="1" t="s">
        <v>3</v>
      </c>
      <c r="AH340" s="1"/>
      <c r="AI340" s="1"/>
      <c r="AJ340" s="1"/>
      <c r="AK340" s="1"/>
      <c r="AL340" s="1"/>
      <c r="AM340" s="1"/>
      <c r="AN340" s="1"/>
      <c r="AO340" s="1"/>
      <c r="AP340" s="1" t="s">
        <v>3</v>
      </c>
      <c r="AQ340" s="1" t="s">
        <v>3</v>
      </c>
      <c r="AR340" s="1" t="s">
        <v>3</v>
      </c>
      <c r="AS340" s="1"/>
      <c r="AT340" s="1"/>
      <c r="AU340" s="1"/>
      <c r="AV340" s="1"/>
      <c r="AW340" s="1"/>
      <c r="AX340" s="1"/>
      <c r="AY340" s="1"/>
      <c r="AZ340" s="1" t="s">
        <v>3</v>
      </c>
      <c r="BA340" s="1"/>
      <c r="BB340" s="1" t="s">
        <v>3</v>
      </c>
      <c r="BC340" s="1" t="s">
        <v>3</v>
      </c>
      <c r="BD340" s="1" t="s">
        <v>3</v>
      </c>
      <c r="BE340" s="1" t="s">
        <v>3</v>
      </c>
      <c r="BF340" s="1" t="s">
        <v>3</v>
      </c>
      <c r="BG340" s="1" t="s">
        <v>3</v>
      </c>
      <c r="BH340" s="1" t="s">
        <v>3</v>
      </c>
      <c r="BI340" s="1" t="s">
        <v>3</v>
      </c>
      <c r="BJ340" s="1" t="s">
        <v>3</v>
      </c>
      <c r="BK340" s="1" t="s">
        <v>3</v>
      </c>
      <c r="BL340" s="1" t="s">
        <v>3</v>
      </c>
      <c r="BM340" s="1" t="s">
        <v>3</v>
      </c>
      <c r="BN340" s="1" t="s">
        <v>3</v>
      </c>
      <c r="BO340" s="1" t="s">
        <v>3</v>
      </c>
      <c r="BP340" s="1" t="s">
        <v>3</v>
      </c>
      <c r="BQ340" s="1"/>
      <c r="BR340" s="1"/>
      <c r="BS340" s="1"/>
      <c r="BT340" s="1"/>
      <c r="BU340" s="1"/>
      <c r="BV340" s="1"/>
      <c r="BW340" s="1"/>
      <c r="BX340" s="1">
        <v>0</v>
      </c>
      <c r="BY340" s="1"/>
      <c r="BZ340" s="1"/>
      <c r="CA340" s="1"/>
      <c r="CB340" s="1"/>
      <c r="CC340" s="1"/>
      <c r="CD340" s="1"/>
      <c r="CE340" s="1"/>
      <c r="CF340" s="1"/>
      <c r="CG340" s="1"/>
      <c r="CH340" s="1"/>
      <c r="CI340" s="1"/>
      <c r="CJ340" s="1">
        <v>0</v>
      </c>
    </row>
    <row r="342" spans="1:245" x14ac:dyDescent="0.2">
      <c r="A342" s="2">
        <v>52</v>
      </c>
      <c r="B342" s="2">
        <f t="shared" ref="B342:G342" si="273">B362</f>
        <v>1</v>
      </c>
      <c r="C342" s="2">
        <f t="shared" si="273"/>
        <v>4</v>
      </c>
      <c r="D342" s="2">
        <f t="shared" si="273"/>
        <v>340</v>
      </c>
      <c r="E342" s="2">
        <f t="shared" si="273"/>
        <v>0</v>
      </c>
      <c r="F342" s="2" t="str">
        <f t="shared" si="273"/>
        <v>Новый раздел</v>
      </c>
      <c r="G342" s="2" t="str">
        <f t="shared" si="273"/>
        <v>Монтажные работы</v>
      </c>
      <c r="H342" s="2"/>
      <c r="I342" s="2"/>
      <c r="J342" s="2"/>
      <c r="K342" s="2"/>
      <c r="L342" s="2"/>
      <c r="M342" s="2"/>
      <c r="N342" s="2"/>
      <c r="O342" s="2">
        <f t="shared" ref="O342:AT342" si="274">O362</f>
        <v>561475.80000000005</v>
      </c>
      <c r="P342" s="2">
        <f t="shared" si="274"/>
        <v>22361.17</v>
      </c>
      <c r="Q342" s="2">
        <f t="shared" si="274"/>
        <v>297380.65999999997</v>
      </c>
      <c r="R342" s="2">
        <f t="shared" si="274"/>
        <v>140986.73000000001</v>
      </c>
      <c r="S342" s="2">
        <f t="shared" si="274"/>
        <v>241733.97</v>
      </c>
      <c r="T342" s="2">
        <f t="shared" si="274"/>
        <v>0</v>
      </c>
      <c r="U342" s="2">
        <f t="shared" si="274"/>
        <v>703.09083211999996</v>
      </c>
      <c r="V342" s="2">
        <f t="shared" si="274"/>
        <v>0</v>
      </c>
      <c r="W342" s="2">
        <f t="shared" si="274"/>
        <v>0</v>
      </c>
      <c r="X342" s="2">
        <f t="shared" si="274"/>
        <v>215418.69</v>
      </c>
      <c r="Y342" s="2">
        <f t="shared" si="274"/>
        <v>101566.69</v>
      </c>
      <c r="Z342" s="2">
        <f t="shared" si="274"/>
        <v>0</v>
      </c>
      <c r="AA342" s="2">
        <f t="shared" si="274"/>
        <v>0</v>
      </c>
      <c r="AB342" s="2">
        <f t="shared" si="274"/>
        <v>561475.80000000005</v>
      </c>
      <c r="AC342" s="2">
        <f t="shared" si="274"/>
        <v>22361.17</v>
      </c>
      <c r="AD342" s="2">
        <f t="shared" si="274"/>
        <v>297380.65999999997</v>
      </c>
      <c r="AE342" s="2">
        <f t="shared" si="274"/>
        <v>140986.73000000001</v>
      </c>
      <c r="AF342" s="2">
        <f t="shared" si="274"/>
        <v>241733.97</v>
      </c>
      <c r="AG342" s="2">
        <f t="shared" si="274"/>
        <v>0</v>
      </c>
      <c r="AH342" s="2">
        <f t="shared" si="274"/>
        <v>703.09083211999996</v>
      </c>
      <c r="AI342" s="2">
        <f t="shared" si="274"/>
        <v>0</v>
      </c>
      <c r="AJ342" s="2">
        <f t="shared" si="274"/>
        <v>0</v>
      </c>
      <c r="AK342" s="2">
        <f t="shared" si="274"/>
        <v>215418.69</v>
      </c>
      <c r="AL342" s="2">
        <f t="shared" si="274"/>
        <v>101566.69</v>
      </c>
      <c r="AM342" s="2">
        <f t="shared" si="274"/>
        <v>0</v>
      </c>
      <c r="AN342" s="2">
        <f t="shared" si="274"/>
        <v>0</v>
      </c>
      <c r="AO342" s="2">
        <f t="shared" si="274"/>
        <v>0</v>
      </c>
      <c r="AP342" s="2">
        <f t="shared" si="274"/>
        <v>0</v>
      </c>
      <c r="AQ342" s="2">
        <f t="shared" si="274"/>
        <v>0</v>
      </c>
      <c r="AR342" s="2">
        <f t="shared" si="274"/>
        <v>1104039.96</v>
      </c>
      <c r="AS342" s="2">
        <f t="shared" si="274"/>
        <v>225884.81</v>
      </c>
      <c r="AT342" s="2">
        <f t="shared" si="274"/>
        <v>878155.15</v>
      </c>
      <c r="AU342" s="2">
        <f t="shared" ref="AU342:BZ342" si="275">AU362</f>
        <v>0</v>
      </c>
      <c r="AV342" s="2">
        <f t="shared" si="275"/>
        <v>22361.17</v>
      </c>
      <c r="AW342" s="2">
        <f t="shared" si="275"/>
        <v>22361.17</v>
      </c>
      <c r="AX342" s="2">
        <f t="shared" si="275"/>
        <v>0</v>
      </c>
      <c r="AY342" s="2">
        <f t="shared" si="275"/>
        <v>22361.17</v>
      </c>
      <c r="AZ342" s="2">
        <f t="shared" si="275"/>
        <v>0</v>
      </c>
      <c r="BA342" s="2">
        <f t="shared" si="275"/>
        <v>0</v>
      </c>
      <c r="BB342" s="2">
        <f t="shared" si="275"/>
        <v>0</v>
      </c>
      <c r="BC342" s="2">
        <f t="shared" si="275"/>
        <v>0</v>
      </c>
      <c r="BD342" s="2">
        <f t="shared" si="275"/>
        <v>0</v>
      </c>
      <c r="BE342" s="2">
        <f t="shared" si="275"/>
        <v>0</v>
      </c>
      <c r="BF342" s="2">
        <f t="shared" si="275"/>
        <v>0</v>
      </c>
      <c r="BG342" s="2">
        <f t="shared" si="275"/>
        <v>0</v>
      </c>
      <c r="BH342" s="2">
        <f t="shared" si="275"/>
        <v>0</v>
      </c>
      <c r="BI342" s="2">
        <f t="shared" si="275"/>
        <v>0</v>
      </c>
      <c r="BJ342" s="2">
        <f t="shared" si="275"/>
        <v>0</v>
      </c>
      <c r="BK342" s="2">
        <f t="shared" si="275"/>
        <v>0</v>
      </c>
      <c r="BL342" s="2">
        <f t="shared" si="275"/>
        <v>0</v>
      </c>
      <c r="BM342" s="2">
        <f t="shared" si="275"/>
        <v>0</v>
      </c>
      <c r="BN342" s="2">
        <f t="shared" si="275"/>
        <v>0</v>
      </c>
      <c r="BO342" s="2">
        <f t="shared" si="275"/>
        <v>0</v>
      </c>
      <c r="BP342" s="2">
        <f t="shared" si="275"/>
        <v>0</v>
      </c>
      <c r="BQ342" s="2">
        <f t="shared" si="275"/>
        <v>0</v>
      </c>
      <c r="BR342" s="2">
        <f t="shared" si="275"/>
        <v>0</v>
      </c>
      <c r="BS342" s="2">
        <f t="shared" si="275"/>
        <v>0</v>
      </c>
      <c r="BT342" s="2">
        <f t="shared" si="275"/>
        <v>0</v>
      </c>
      <c r="BU342" s="2">
        <f t="shared" si="275"/>
        <v>0</v>
      </c>
      <c r="BV342" s="2">
        <f t="shared" si="275"/>
        <v>0</v>
      </c>
      <c r="BW342" s="2">
        <f t="shared" si="275"/>
        <v>0</v>
      </c>
      <c r="BX342" s="2">
        <f t="shared" si="275"/>
        <v>0</v>
      </c>
      <c r="BY342" s="2">
        <f t="shared" si="275"/>
        <v>0</v>
      </c>
      <c r="BZ342" s="2">
        <f t="shared" si="275"/>
        <v>0</v>
      </c>
      <c r="CA342" s="2">
        <f t="shared" ref="CA342:DF342" si="276">CA362</f>
        <v>1104039.96</v>
      </c>
      <c r="CB342" s="2">
        <f t="shared" si="276"/>
        <v>225884.81</v>
      </c>
      <c r="CC342" s="2">
        <f t="shared" si="276"/>
        <v>878155.15</v>
      </c>
      <c r="CD342" s="2">
        <f t="shared" si="276"/>
        <v>0</v>
      </c>
      <c r="CE342" s="2">
        <f t="shared" si="276"/>
        <v>22361.17</v>
      </c>
      <c r="CF342" s="2">
        <f t="shared" si="276"/>
        <v>22361.17</v>
      </c>
      <c r="CG342" s="2">
        <f t="shared" si="276"/>
        <v>0</v>
      </c>
      <c r="CH342" s="2">
        <f t="shared" si="276"/>
        <v>22361.17</v>
      </c>
      <c r="CI342" s="2">
        <f t="shared" si="276"/>
        <v>0</v>
      </c>
      <c r="CJ342" s="2">
        <f t="shared" si="276"/>
        <v>0</v>
      </c>
      <c r="CK342" s="2">
        <f t="shared" si="276"/>
        <v>0</v>
      </c>
      <c r="CL342" s="2">
        <f t="shared" si="276"/>
        <v>0</v>
      </c>
      <c r="CM342" s="2">
        <f t="shared" si="276"/>
        <v>0</v>
      </c>
      <c r="CN342" s="2">
        <f t="shared" si="276"/>
        <v>0</v>
      </c>
      <c r="CO342" s="2">
        <f t="shared" si="276"/>
        <v>0</v>
      </c>
      <c r="CP342" s="2">
        <f t="shared" si="276"/>
        <v>0</v>
      </c>
      <c r="CQ342" s="2">
        <f t="shared" si="276"/>
        <v>0</v>
      </c>
      <c r="CR342" s="2">
        <f t="shared" si="276"/>
        <v>0</v>
      </c>
      <c r="CS342" s="2">
        <f t="shared" si="276"/>
        <v>0</v>
      </c>
      <c r="CT342" s="2">
        <f t="shared" si="276"/>
        <v>0</v>
      </c>
      <c r="CU342" s="2">
        <f t="shared" si="276"/>
        <v>0</v>
      </c>
      <c r="CV342" s="2">
        <f t="shared" si="276"/>
        <v>0</v>
      </c>
      <c r="CW342" s="2">
        <f t="shared" si="276"/>
        <v>0</v>
      </c>
      <c r="CX342" s="2">
        <f t="shared" si="276"/>
        <v>0</v>
      </c>
      <c r="CY342" s="2">
        <f t="shared" si="276"/>
        <v>0</v>
      </c>
      <c r="CZ342" s="2">
        <f t="shared" si="276"/>
        <v>0</v>
      </c>
      <c r="DA342" s="2">
        <f t="shared" si="276"/>
        <v>0</v>
      </c>
      <c r="DB342" s="2">
        <f t="shared" si="276"/>
        <v>0</v>
      </c>
      <c r="DC342" s="2">
        <f t="shared" si="276"/>
        <v>0</v>
      </c>
      <c r="DD342" s="2">
        <f t="shared" si="276"/>
        <v>0</v>
      </c>
      <c r="DE342" s="2">
        <f t="shared" si="276"/>
        <v>0</v>
      </c>
      <c r="DF342" s="2">
        <f t="shared" si="276"/>
        <v>0</v>
      </c>
      <c r="DG342" s="3">
        <f t="shared" ref="DG342:EL342" si="277">DG362</f>
        <v>0</v>
      </c>
      <c r="DH342" s="3">
        <f t="shared" si="277"/>
        <v>0</v>
      </c>
      <c r="DI342" s="3">
        <f t="shared" si="277"/>
        <v>0</v>
      </c>
      <c r="DJ342" s="3">
        <f t="shared" si="277"/>
        <v>0</v>
      </c>
      <c r="DK342" s="3">
        <f t="shared" si="277"/>
        <v>0</v>
      </c>
      <c r="DL342" s="3">
        <f t="shared" si="277"/>
        <v>0</v>
      </c>
      <c r="DM342" s="3">
        <f t="shared" si="277"/>
        <v>0</v>
      </c>
      <c r="DN342" s="3">
        <f t="shared" si="277"/>
        <v>0</v>
      </c>
      <c r="DO342" s="3">
        <f t="shared" si="277"/>
        <v>0</v>
      </c>
      <c r="DP342" s="3">
        <f t="shared" si="277"/>
        <v>0</v>
      </c>
      <c r="DQ342" s="3">
        <f t="shared" si="277"/>
        <v>0</v>
      </c>
      <c r="DR342" s="3">
        <f t="shared" si="277"/>
        <v>0</v>
      </c>
      <c r="DS342" s="3">
        <f t="shared" si="277"/>
        <v>0</v>
      </c>
      <c r="DT342" s="3">
        <f t="shared" si="277"/>
        <v>0</v>
      </c>
      <c r="DU342" s="3">
        <f t="shared" si="277"/>
        <v>0</v>
      </c>
      <c r="DV342" s="3">
        <f t="shared" si="277"/>
        <v>0</v>
      </c>
      <c r="DW342" s="3">
        <f t="shared" si="277"/>
        <v>0</v>
      </c>
      <c r="DX342" s="3">
        <f t="shared" si="277"/>
        <v>0</v>
      </c>
      <c r="DY342" s="3">
        <f t="shared" si="277"/>
        <v>0</v>
      </c>
      <c r="DZ342" s="3">
        <f t="shared" si="277"/>
        <v>0</v>
      </c>
      <c r="EA342" s="3">
        <f t="shared" si="277"/>
        <v>0</v>
      </c>
      <c r="EB342" s="3">
        <f t="shared" si="277"/>
        <v>0</v>
      </c>
      <c r="EC342" s="3">
        <f t="shared" si="277"/>
        <v>0</v>
      </c>
      <c r="ED342" s="3">
        <f t="shared" si="277"/>
        <v>0</v>
      </c>
      <c r="EE342" s="3">
        <f t="shared" si="277"/>
        <v>0</v>
      </c>
      <c r="EF342" s="3">
        <f t="shared" si="277"/>
        <v>0</v>
      </c>
      <c r="EG342" s="3">
        <f t="shared" si="277"/>
        <v>0</v>
      </c>
      <c r="EH342" s="3">
        <f t="shared" si="277"/>
        <v>0</v>
      </c>
      <c r="EI342" s="3">
        <f t="shared" si="277"/>
        <v>0</v>
      </c>
      <c r="EJ342" s="3">
        <f t="shared" si="277"/>
        <v>0</v>
      </c>
      <c r="EK342" s="3">
        <f t="shared" si="277"/>
        <v>0</v>
      </c>
      <c r="EL342" s="3">
        <f t="shared" si="277"/>
        <v>0</v>
      </c>
      <c r="EM342" s="3">
        <f t="shared" ref="EM342:FR342" si="278">EM362</f>
        <v>0</v>
      </c>
      <c r="EN342" s="3">
        <f t="shared" si="278"/>
        <v>0</v>
      </c>
      <c r="EO342" s="3">
        <f t="shared" si="278"/>
        <v>0</v>
      </c>
      <c r="EP342" s="3">
        <f t="shared" si="278"/>
        <v>0</v>
      </c>
      <c r="EQ342" s="3">
        <f t="shared" si="278"/>
        <v>0</v>
      </c>
      <c r="ER342" s="3">
        <f t="shared" si="278"/>
        <v>0</v>
      </c>
      <c r="ES342" s="3">
        <f t="shared" si="278"/>
        <v>0</v>
      </c>
      <c r="ET342" s="3">
        <f t="shared" si="278"/>
        <v>0</v>
      </c>
      <c r="EU342" s="3">
        <f t="shared" si="278"/>
        <v>0</v>
      </c>
      <c r="EV342" s="3">
        <f t="shared" si="278"/>
        <v>0</v>
      </c>
      <c r="EW342" s="3">
        <f t="shared" si="278"/>
        <v>0</v>
      </c>
      <c r="EX342" s="3">
        <f t="shared" si="278"/>
        <v>0</v>
      </c>
      <c r="EY342" s="3">
        <f t="shared" si="278"/>
        <v>0</v>
      </c>
      <c r="EZ342" s="3">
        <f t="shared" si="278"/>
        <v>0</v>
      </c>
      <c r="FA342" s="3">
        <f t="shared" si="278"/>
        <v>0</v>
      </c>
      <c r="FB342" s="3">
        <f t="shared" si="278"/>
        <v>0</v>
      </c>
      <c r="FC342" s="3">
        <f t="shared" si="278"/>
        <v>0</v>
      </c>
      <c r="FD342" s="3">
        <f t="shared" si="278"/>
        <v>0</v>
      </c>
      <c r="FE342" s="3">
        <f t="shared" si="278"/>
        <v>0</v>
      </c>
      <c r="FF342" s="3">
        <f t="shared" si="278"/>
        <v>0</v>
      </c>
      <c r="FG342" s="3">
        <f t="shared" si="278"/>
        <v>0</v>
      </c>
      <c r="FH342" s="3">
        <f t="shared" si="278"/>
        <v>0</v>
      </c>
      <c r="FI342" s="3">
        <f t="shared" si="278"/>
        <v>0</v>
      </c>
      <c r="FJ342" s="3">
        <f t="shared" si="278"/>
        <v>0</v>
      </c>
      <c r="FK342" s="3">
        <f t="shared" si="278"/>
        <v>0</v>
      </c>
      <c r="FL342" s="3">
        <f t="shared" si="278"/>
        <v>0</v>
      </c>
      <c r="FM342" s="3">
        <f t="shared" si="278"/>
        <v>0</v>
      </c>
      <c r="FN342" s="3">
        <f t="shared" si="278"/>
        <v>0</v>
      </c>
      <c r="FO342" s="3">
        <f t="shared" si="278"/>
        <v>0</v>
      </c>
      <c r="FP342" s="3">
        <f t="shared" si="278"/>
        <v>0</v>
      </c>
      <c r="FQ342" s="3">
        <f t="shared" si="278"/>
        <v>0</v>
      </c>
      <c r="FR342" s="3">
        <f t="shared" si="278"/>
        <v>0</v>
      </c>
      <c r="FS342" s="3">
        <f t="shared" ref="FS342:GX342" si="279">FS362</f>
        <v>0</v>
      </c>
      <c r="FT342" s="3">
        <f t="shared" si="279"/>
        <v>0</v>
      </c>
      <c r="FU342" s="3">
        <f t="shared" si="279"/>
        <v>0</v>
      </c>
      <c r="FV342" s="3">
        <f t="shared" si="279"/>
        <v>0</v>
      </c>
      <c r="FW342" s="3">
        <f t="shared" si="279"/>
        <v>0</v>
      </c>
      <c r="FX342" s="3">
        <f t="shared" si="279"/>
        <v>0</v>
      </c>
      <c r="FY342" s="3">
        <f t="shared" si="279"/>
        <v>0</v>
      </c>
      <c r="FZ342" s="3">
        <f t="shared" si="279"/>
        <v>0</v>
      </c>
      <c r="GA342" s="3">
        <f t="shared" si="279"/>
        <v>0</v>
      </c>
      <c r="GB342" s="3">
        <f t="shared" si="279"/>
        <v>0</v>
      </c>
      <c r="GC342" s="3">
        <f t="shared" si="279"/>
        <v>0</v>
      </c>
      <c r="GD342" s="3">
        <f t="shared" si="279"/>
        <v>0</v>
      </c>
      <c r="GE342" s="3">
        <f t="shared" si="279"/>
        <v>0</v>
      </c>
      <c r="GF342" s="3">
        <f t="shared" si="279"/>
        <v>0</v>
      </c>
      <c r="GG342" s="3">
        <f t="shared" si="279"/>
        <v>0</v>
      </c>
      <c r="GH342" s="3">
        <f t="shared" si="279"/>
        <v>0</v>
      </c>
      <c r="GI342" s="3">
        <f t="shared" si="279"/>
        <v>0</v>
      </c>
      <c r="GJ342" s="3">
        <f t="shared" si="279"/>
        <v>0</v>
      </c>
      <c r="GK342" s="3">
        <f t="shared" si="279"/>
        <v>0</v>
      </c>
      <c r="GL342" s="3">
        <f t="shared" si="279"/>
        <v>0</v>
      </c>
      <c r="GM342" s="3">
        <f t="shared" si="279"/>
        <v>0</v>
      </c>
      <c r="GN342" s="3">
        <f t="shared" si="279"/>
        <v>0</v>
      </c>
      <c r="GO342" s="3">
        <f t="shared" si="279"/>
        <v>0</v>
      </c>
      <c r="GP342" s="3">
        <f t="shared" si="279"/>
        <v>0</v>
      </c>
      <c r="GQ342" s="3">
        <f t="shared" si="279"/>
        <v>0</v>
      </c>
      <c r="GR342" s="3">
        <f t="shared" si="279"/>
        <v>0</v>
      </c>
      <c r="GS342" s="3">
        <f t="shared" si="279"/>
        <v>0</v>
      </c>
      <c r="GT342" s="3">
        <f t="shared" si="279"/>
        <v>0</v>
      </c>
      <c r="GU342" s="3">
        <f t="shared" si="279"/>
        <v>0</v>
      </c>
      <c r="GV342" s="3">
        <f t="shared" si="279"/>
        <v>0</v>
      </c>
      <c r="GW342" s="3">
        <f t="shared" si="279"/>
        <v>0</v>
      </c>
      <c r="GX342" s="3">
        <f t="shared" si="279"/>
        <v>0</v>
      </c>
    </row>
    <row r="344" spans="1:245" x14ac:dyDescent="0.2">
      <c r="A344">
        <v>17</v>
      </c>
      <c r="B344">
        <v>1</v>
      </c>
      <c r="E344" t="s">
        <v>159</v>
      </c>
      <c r="F344" t="s">
        <v>160</v>
      </c>
      <c r="G344" t="s">
        <v>161</v>
      </c>
      <c r="H344" t="s">
        <v>162</v>
      </c>
      <c r="I344">
        <v>8</v>
      </c>
      <c r="J344">
        <v>0</v>
      </c>
      <c r="K344">
        <v>8</v>
      </c>
      <c r="O344">
        <f t="shared" ref="O344:O360" si="280">ROUND(CP344,2)</f>
        <v>356.52</v>
      </c>
      <c r="P344">
        <f t="shared" ref="P344:P360" si="281">ROUND((ROUND((AC344*AW344*I344),2)*BC344),2)</f>
        <v>0</v>
      </c>
      <c r="Q344">
        <f t="shared" ref="Q344:Q360" si="282">(ROUND((ROUND(((ET344)*AV344*I344),2)*BB344),2)+ROUND((ROUND(((AE344-(EU344))*AV344*I344),2)*BS344),2))</f>
        <v>356.52</v>
      </c>
      <c r="R344">
        <f t="shared" ref="R344:R360" si="283">ROUND((ROUND((AE344*AV344*I344),2)*BS344),2)</f>
        <v>9.17</v>
      </c>
      <c r="S344">
        <f t="shared" ref="S344:S360" si="284">ROUND((ROUND((AF344*AV344*I344),2)*BA344),2)</f>
        <v>0</v>
      </c>
      <c r="T344">
        <f t="shared" ref="T344:T360" si="285">ROUND(CU344*I344,2)</f>
        <v>0</v>
      </c>
      <c r="U344">
        <f t="shared" ref="U344:U360" si="286">CV344*I344</f>
        <v>0</v>
      </c>
      <c r="V344">
        <f t="shared" ref="V344:V360" si="287">CW344*I344</f>
        <v>0</v>
      </c>
      <c r="W344">
        <f t="shared" ref="W344:W360" si="288">ROUND(CX344*I344,2)</f>
        <v>0</v>
      </c>
      <c r="X344">
        <f t="shared" ref="X344:X360" si="289">ROUND(CY344,2)</f>
        <v>0</v>
      </c>
      <c r="Y344">
        <f t="shared" ref="Y344:Y360" si="290">ROUND(CZ344,2)</f>
        <v>0</v>
      </c>
      <c r="AA344">
        <v>54346617</v>
      </c>
      <c r="AB344">
        <f t="shared" ref="AB344:AB360" si="291">ROUND((AC344+AD344+AF344),6)</f>
        <v>7.27</v>
      </c>
      <c r="AC344">
        <f t="shared" ref="AC344:AC360" si="292">ROUND((ES344),6)</f>
        <v>0</v>
      </c>
      <c r="AD344">
        <f t="shared" ref="AD344:AD360" si="293">ROUND((((ET344)-(EU344))+AE344),6)</f>
        <v>7.27</v>
      </c>
      <c r="AE344">
        <f t="shared" ref="AE344:AE360" si="294">ROUND((EU344),6)</f>
        <v>0.04</v>
      </c>
      <c r="AF344">
        <f t="shared" ref="AF344:AF360" si="295">ROUND((EV344),6)</f>
        <v>0</v>
      </c>
      <c r="AG344">
        <f t="shared" ref="AG344:AG360" si="296">ROUND((AP344),6)</f>
        <v>0</v>
      </c>
      <c r="AH344">
        <f t="shared" ref="AH344:AH360" si="297">(EW344)</f>
        <v>0</v>
      </c>
      <c r="AI344">
        <f t="shared" ref="AI344:AI360" si="298">(EX344)</f>
        <v>0</v>
      </c>
      <c r="AJ344">
        <f t="shared" ref="AJ344:AJ360" si="299">(AS344)</f>
        <v>0</v>
      </c>
      <c r="AK344">
        <v>7.27</v>
      </c>
      <c r="AL344">
        <v>0</v>
      </c>
      <c r="AM344">
        <v>7.27</v>
      </c>
      <c r="AN344">
        <v>0.04</v>
      </c>
      <c r="AO344">
        <v>0</v>
      </c>
      <c r="AP344">
        <v>0</v>
      </c>
      <c r="AQ344">
        <v>0</v>
      </c>
      <c r="AR344">
        <v>0</v>
      </c>
      <c r="AS344">
        <v>0</v>
      </c>
      <c r="AT344">
        <v>0</v>
      </c>
      <c r="AU344">
        <v>0</v>
      </c>
      <c r="AV344">
        <v>1</v>
      </c>
      <c r="AW344">
        <v>1</v>
      </c>
      <c r="AZ344">
        <v>1</v>
      </c>
      <c r="BA344">
        <v>1</v>
      </c>
      <c r="BB344">
        <v>6.13</v>
      </c>
      <c r="BC344">
        <v>1</v>
      </c>
      <c r="BD344" t="s">
        <v>3</v>
      </c>
      <c r="BE344" t="s">
        <v>3</v>
      </c>
      <c r="BF344" t="s">
        <v>3</v>
      </c>
      <c r="BG344" t="s">
        <v>3</v>
      </c>
      <c r="BH344">
        <v>2</v>
      </c>
      <c r="BI344">
        <v>1</v>
      </c>
      <c r="BJ344" t="s">
        <v>163</v>
      </c>
      <c r="BM344">
        <v>400001</v>
      </c>
      <c r="BN344">
        <v>0</v>
      </c>
      <c r="BO344" t="s">
        <v>160</v>
      </c>
      <c r="BP344">
        <v>1</v>
      </c>
      <c r="BQ344">
        <v>190</v>
      </c>
      <c r="BR344">
        <v>0</v>
      </c>
      <c r="BS344">
        <v>28.67</v>
      </c>
      <c r="BT344">
        <v>1</v>
      </c>
      <c r="BU344">
        <v>1</v>
      </c>
      <c r="BV344">
        <v>1</v>
      </c>
      <c r="BW344">
        <v>1</v>
      </c>
      <c r="BX344">
        <v>1</v>
      </c>
      <c r="BY344" t="s">
        <v>3</v>
      </c>
      <c r="BZ344">
        <v>0</v>
      </c>
      <c r="CA344">
        <v>0</v>
      </c>
      <c r="CB344" t="s">
        <v>3</v>
      </c>
      <c r="CE344">
        <v>30</v>
      </c>
      <c r="CF344">
        <v>0</v>
      </c>
      <c r="CG344">
        <v>0</v>
      </c>
      <c r="CM344">
        <v>0</v>
      </c>
      <c r="CN344" t="s">
        <v>3</v>
      </c>
      <c r="CO344">
        <v>0</v>
      </c>
      <c r="CP344">
        <f t="shared" ref="CP344:CP360" si="300">(P344+Q344+S344)</f>
        <v>356.52</v>
      </c>
      <c r="CQ344">
        <f t="shared" ref="CQ344:CQ360" si="301">ROUND((ROUND((AC344*AW344*1),2)*BC344),2)</f>
        <v>0</v>
      </c>
      <c r="CR344">
        <f t="shared" ref="CR344:CR360" si="302">(ROUND((ROUND(((ET344)*AV344*1),2)*BB344),2)+ROUND((ROUND(((AE344-(EU344))*AV344*1),2)*BS344),2))</f>
        <v>44.57</v>
      </c>
      <c r="CS344">
        <f t="shared" ref="CS344:CS360" si="303">ROUND((ROUND((AE344*AV344*1),2)*BS344),2)</f>
        <v>1.1499999999999999</v>
      </c>
      <c r="CT344">
        <f t="shared" ref="CT344:CT360" si="304">ROUND((ROUND((AF344*AV344*1),2)*BA344),2)</f>
        <v>0</v>
      </c>
      <c r="CU344">
        <f t="shared" ref="CU344:CU360" si="305">AG344</f>
        <v>0</v>
      </c>
      <c r="CV344">
        <f t="shared" ref="CV344:CV360" si="306">(AH344*AV344)</f>
        <v>0</v>
      </c>
      <c r="CW344">
        <f t="shared" ref="CW344:CW360" si="307">AI344</f>
        <v>0</v>
      </c>
      <c r="CX344">
        <f t="shared" ref="CX344:CX360" si="308">AJ344</f>
        <v>0</v>
      </c>
      <c r="CY344">
        <f t="shared" ref="CY344:CY360" si="309">S344*(BZ344/100)</f>
        <v>0</v>
      </c>
      <c r="CZ344">
        <f t="shared" ref="CZ344:CZ360" si="310">S344*(CA344/100)</f>
        <v>0</v>
      </c>
      <c r="DC344" t="s">
        <v>3</v>
      </c>
      <c r="DD344" t="s">
        <v>3</v>
      </c>
      <c r="DE344" t="s">
        <v>3</v>
      </c>
      <c r="DF344" t="s">
        <v>3</v>
      </c>
      <c r="DG344" t="s">
        <v>3</v>
      </c>
      <c r="DH344" t="s">
        <v>3</v>
      </c>
      <c r="DI344" t="s">
        <v>3</v>
      </c>
      <c r="DJ344" t="s">
        <v>3</v>
      </c>
      <c r="DK344" t="s">
        <v>3</v>
      </c>
      <c r="DL344" t="s">
        <v>3</v>
      </c>
      <c r="DM344" t="s">
        <v>3</v>
      </c>
      <c r="DN344">
        <v>0</v>
      </c>
      <c r="DO344">
        <v>0</v>
      </c>
      <c r="DP344">
        <v>1</v>
      </c>
      <c r="DQ344">
        <v>1</v>
      </c>
      <c r="DU344">
        <v>1011</v>
      </c>
      <c r="DV344" t="s">
        <v>162</v>
      </c>
      <c r="DW344" t="s">
        <v>162</v>
      </c>
      <c r="DX344">
        <v>1</v>
      </c>
      <c r="DZ344" t="s">
        <v>3</v>
      </c>
      <c r="EA344" t="s">
        <v>3</v>
      </c>
      <c r="EB344" t="s">
        <v>3</v>
      </c>
      <c r="EC344" t="s">
        <v>3</v>
      </c>
      <c r="EE344">
        <v>54009557</v>
      </c>
      <c r="EF344">
        <v>190</v>
      </c>
      <c r="EG344" t="s">
        <v>164</v>
      </c>
      <c r="EH344">
        <v>0</v>
      </c>
      <c r="EI344" t="s">
        <v>3</v>
      </c>
      <c r="EJ344">
        <v>1</v>
      </c>
      <c r="EK344">
        <v>400001</v>
      </c>
      <c r="EL344" t="s">
        <v>165</v>
      </c>
      <c r="EM344" t="s">
        <v>166</v>
      </c>
      <c r="EO344" t="s">
        <v>3</v>
      </c>
      <c r="EQ344">
        <v>0</v>
      </c>
      <c r="ER344">
        <v>7.27</v>
      </c>
      <c r="ES344">
        <v>0</v>
      </c>
      <c r="ET344">
        <v>7.27</v>
      </c>
      <c r="EU344">
        <v>0.04</v>
      </c>
      <c r="EV344">
        <v>0</v>
      </c>
      <c r="EW344">
        <v>0</v>
      </c>
      <c r="EX344">
        <v>0</v>
      </c>
      <c r="EY344">
        <v>0</v>
      </c>
      <c r="FQ344">
        <v>0</v>
      </c>
      <c r="FR344">
        <f t="shared" ref="FR344:FR360" si="311">ROUND(IF(AND(BH344=3,BI344=3),P344,0),2)</f>
        <v>0</v>
      </c>
      <c r="FS344">
        <v>0</v>
      </c>
      <c r="FX344">
        <v>0</v>
      </c>
      <c r="FY344">
        <v>0</v>
      </c>
      <c r="GA344" t="s">
        <v>3</v>
      </c>
      <c r="GD344">
        <v>0</v>
      </c>
      <c r="GF344">
        <v>-454555944</v>
      </c>
      <c r="GG344">
        <v>2</v>
      </c>
      <c r="GH344">
        <v>1</v>
      </c>
      <c r="GI344">
        <v>2</v>
      </c>
      <c r="GJ344">
        <v>0</v>
      </c>
      <c r="GK344">
        <f>ROUND(R344*(R12)/100,2)</f>
        <v>14.67</v>
      </c>
      <c r="GL344">
        <f t="shared" ref="GL344:GL360" si="312">ROUND(IF(AND(BH344=3,BI344=3,FS344&lt;&gt;0),P344,0),2)</f>
        <v>0</v>
      </c>
      <c r="GM344">
        <f t="shared" ref="GM344:GM360" si="313">ROUND(O344+X344+Y344+GK344,2)+GX344</f>
        <v>371.19</v>
      </c>
      <c r="GN344">
        <f t="shared" ref="GN344:GN360" si="314">IF(OR(BI344=0,BI344=1),ROUND(O344+X344+Y344+GK344,2),0)</f>
        <v>371.19</v>
      </c>
      <c r="GO344">
        <f t="shared" ref="GO344:GO360" si="315">IF(BI344=2,ROUND(O344+X344+Y344+GK344,2),0)</f>
        <v>0</v>
      </c>
      <c r="GP344">
        <f t="shared" ref="GP344:GP360" si="316">IF(BI344=4,ROUND(O344+X344+Y344+GK344,2)+GX344,0)</f>
        <v>0</v>
      </c>
      <c r="GR344">
        <v>0</v>
      </c>
      <c r="GS344">
        <v>0</v>
      </c>
      <c r="GT344">
        <v>0</v>
      </c>
      <c r="GU344" t="s">
        <v>3</v>
      </c>
      <c r="GV344">
        <f t="shared" ref="GV344:GV360" si="317">ROUND((GT344),6)</f>
        <v>0</v>
      </c>
      <c r="GW344">
        <v>1</v>
      </c>
      <c r="GX344">
        <f t="shared" ref="GX344:GX360" si="318">ROUND(HC344*I344,2)</f>
        <v>0</v>
      </c>
      <c r="HA344">
        <v>0</v>
      </c>
      <c r="HB344">
        <v>0</v>
      </c>
      <c r="HC344">
        <f t="shared" ref="HC344:HC360" si="319">GV344*GW344</f>
        <v>0</v>
      </c>
      <c r="HE344" t="s">
        <v>3</v>
      </c>
      <c r="HF344" t="s">
        <v>3</v>
      </c>
      <c r="HM344" t="s">
        <v>3</v>
      </c>
      <c r="HN344" t="s">
        <v>3</v>
      </c>
      <c r="HO344" t="s">
        <v>3</v>
      </c>
      <c r="HP344" t="s">
        <v>3</v>
      </c>
      <c r="HQ344" t="s">
        <v>3</v>
      </c>
      <c r="IK344">
        <v>0</v>
      </c>
    </row>
    <row r="345" spans="1:245" x14ac:dyDescent="0.2">
      <c r="A345">
        <v>17</v>
      </c>
      <c r="B345">
        <v>1</v>
      </c>
      <c r="C345">
        <f>ROW(SmtRes!A93)</f>
        <v>93</v>
      </c>
      <c r="D345">
        <f>ROW(EtalonRes!A161)</f>
        <v>161</v>
      </c>
      <c r="E345" t="s">
        <v>167</v>
      </c>
      <c r="F345" t="s">
        <v>332</v>
      </c>
      <c r="G345" t="s">
        <v>333</v>
      </c>
      <c r="H345" t="s">
        <v>23</v>
      </c>
      <c r="I345">
        <v>2</v>
      </c>
      <c r="J345">
        <v>0</v>
      </c>
      <c r="K345">
        <v>2</v>
      </c>
      <c r="O345">
        <f t="shared" si="280"/>
        <v>11925.28</v>
      </c>
      <c r="P345">
        <f t="shared" si="281"/>
        <v>161.5</v>
      </c>
      <c r="Q345">
        <f t="shared" si="282"/>
        <v>7436.33</v>
      </c>
      <c r="R345">
        <f t="shared" si="283"/>
        <v>2293.6</v>
      </c>
      <c r="S345">
        <f t="shared" si="284"/>
        <v>4327.45</v>
      </c>
      <c r="T345">
        <f t="shared" si="285"/>
        <v>0</v>
      </c>
      <c r="U345">
        <f t="shared" si="286"/>
        <v>13.00052</v>
      </c>
      <c r="V345">
        <f t="shared" si="287"/>
        <v>0</v>
      </c>
      <c r="W345">
        <f t="shared" si="288"/>
        <v>0</v>
      </c>
      <c r="X345">
        <f t="shared" si="289"/>
        <v>4067.8</v>
      </c>
      <c r="Y345">
        <f t="shared" si="290"/>
        <v>1774.25</v>
      </c>
      <c r="AA345">
        <v>54346617</v>
      </c>
      <c r="AB345">
        <f t="shared" si="291"/>
        <v>417.9</v>
      </c>
      <c r="AC345">
        <f t="shared" si="292"/>
        <v>9.8000000000000007</v>
      </c>
      <c r="AD345">
        <f t="shared" si="293"/>
        <v>338.67</v>
      </c>
      <c r="AE345">
        <f t="shared" si="294"/>
        <v>36.799999999999997</v>
      </c>
      <c r="AF345">
        <f t="shared" si="295"/>
        <v>69.430000000000007</v>
      </c>
      <c r="AG345">
        <f t="shared" si="296"/>
        <v>0</v>
      </c>
      <c r="AH345">
        <f t="shared" si="297"/>
        <v>5.98</v>
      </c>
      <c r="AI345">
        <f t="shared" si="298"/>
        <v>0</v>
      </c>
      <c r="AJ345">
        <f t="shared" si="299"/>
        <v>0</v>
      </c>
      <c r="AK345">
        <v>417.9</v>
      </c>
      <c r="AL345">
        <v>9.8000000000000007</v>
      </c>
      <c r="AM345">
        <v>338.67</v>
      </c>
      <c r="AN345">
        <v>36.799999999999997</v>
      </c>
      <c r="AO345">
        <v>69.430000000000007</v>
      </c>
      <c r="AP345">
        <v>0</v>
      </c>
      <c r="AQ345">
        <v>5.98</v>
      </c>
      <c r="AR345">
        <v>0</v>
      </c>
      <c r="AS345">
        <v>0</v>
      </c>
      <c r="AT345">
        <v>94</v>
      </c>
      <c r="AU345">
        <v>41</v>
      </c>
      <c r="AV345">
        <v>1.087</v>
      </c>
      <c r="AW345">
        <v>1</v>
      </c>
      <c r="AZ345">
        <v>1</v>
      </c>
      <c r="BA345">
        <v>28.67</v>
      </c>
      <c r="BB345">
        <v>10.1</v>
      </c>
      <c r="BC345">
        <v>8.24</v>
      </c>
      <c r="BD345" t="s">
        <v>3</v>
      </c>
      <c r="BE345" t="s">
        <v>3</v>
      </c>
      <c r="BF345" t="s">
        <v>3</v>
      </c>
      <c r="BG345" t="s">
        <v>3</v>
      </c>
      <c r="BH345">
        <v>0</v>
      </c>
      <c r="BI345">
        <v>1</v>
      </c>
      <c r="BJ345" t="s">
        <v>334</v>
      </c>
      <c r="BM345">
        <v>235</v>
      </c>
      <c r="BN345">
        <v>0</v>
      </c>
      <c r="BO345" t="s">
        <v>332</v>
      </c>
      <c r="BP345">
        <v>1</v>
      </c>
      <c r="BQ345">
        <v>30</v>
      </c>
      <c r="BR345">
        <v>0</v>
      </c>
      <c r="BS345">
        <v>28.67</v>
      </c>
      <c r="BT345">
        <v>1</v>
      </c>
      <c r="BU345">
        <v>1</v>
      </c>
      <c r="BV345">
        <v>1</v>
      </c>
      <c r="BW345">
        <v>1</v>
      </c>
      <c r="BX345">
        <v>1</v>
      </c>
      <c r="BY345" t="s">
        <v>3</v>
      </c>
      <c r="BZ345">
        <v>94</v>
      </c>
      <c r="CA345">
        <v>41</v>
      </c>
      <c r="CB345" t="s">
        <v>3</v>
      </c>
      <c r="CE345">
        <v>30</v>
      </c>
      <c r="CF345">
        <v>0</v>
      </c>
      <c r="CG345">
        <v>0</v>
      </c>
      <c r="CM345">
        <v>0</v>
      </c>
      <c r="CN345" t="s">
        <v>3</v>
      </c>
      <c r="CO345">
        <v>0</v>
      </c>
      <c r="CP345">
        <f t="shared" si="300"/>
        <v>11925.279999999999</v>
      </c>
      <c r="CQ345">
        <f t="shared" si="301"/>
        <v>80.75</v>
      </c>
      <c r="CR345">
        <f t="shared" si="302"/>
        <v>3718.11</v>
      </c>
      <c r="CS345">
        <f t="shared" si="303"/>
        <v>1146.8</v>
      </c>
      <c r="CT345">
        <f t="shared" si="304"/>
        <v>2163.7199999999998</v>
      </c>
      <c r="CU345">
        <f t="shared" si="305"/>
        <v>0</v>
      </c>
      <c r="CV345">
        <f t="shared" si="306"/>
        <v>6.5002599999999999</v>
      </c>
      <c r="CW345">
        <f t="shared" si="307"/>
        <v>0</v>
      </c>
      <c r="CX345">
        <f t="shared" si="308"/>
        <v>0</v>
      </c>
      <c r="CY345">
        <f t="shared" si="309"/>
        <v>4067.8029999999994</v>
      </c>
      <c r="CZ345">
        <f t="shared" si="310"/>
        <v>1774.2544999999998</v>
      </c>
      <c r="DC345" t="s">
        <v>3</v>
      </c>
      <c r="DD345" t="s">
        <v>3</v>
      </c>
      <c r="DE345" t="s">
        <v>3</v>
      </c>
      <c r="DF345" t="s">
        <v>3</v>
      </c>
      <c r="DG345" t="s">
        <v>3</v>
      </c>
      <c r="DH345" t="s">
        <v>3</v>
      </c>
      <c r="DI345" t="s">
        <v>3</v>
      </c>
      <c r="DJ345" t="s">
        <v>3</v>
      </c>
      <c r="DK345" t="s">
        <v>3</v>
      </c>
      <c r="DL345" t="s">
        <v>3</v>
      </c>
      <c r="DM345" t="s">
        <v>3</v>
      </c>
      <c r="DN345">
        <v>114</v>
      </c>
      <c r="DO345">
        <v>80</v>
      </c>
      <c r="DP345">
        <v>1.087</v>
      </c>
      <c r="DQ345">
        <v>1</v>
      </c>
      <c r="DU345">
        <v>1013</v>
      </c>
      <c r="DV345" t="s">
        <v>23</v>
      </c>
      <c r="DW345" t="s">
        <v>23</v>
      </c>
      <c r="DX345">
        <v>1</v>
      </c>
      <c r="DZ345" t="s">
        <v>3</v>
      </c>
      <c r="EA345" t="s">
        <v>3</v>
      </c>
      <c r="EB345" t="s">
        <v>3</v>
      </c>
      <c r="EC345" t="s">
        <v>3</v>
      </c>
      <c r="EE345">
        <v>54007979</v>
      </c>
      <c r="EF345">
        <v>30</v>
      </c>
      <c r="EG345" t="s">
        <v>25</v>
      </c>
      <c r="EH345">
        <v>0</v>
      </c>
      <c r="EI345" t="s">
        <v>3</v>
      </c>
      <c r="EJ345">
        <v>1</v>
      </c>
      <c r="EK345">
        <v>235</v>
      </c>
      <c r="EL345" t="s">
        <v>26</v>
      </c>
      <c r="EM345" t="s">
        <v>27</v>
      </c>
      <c r="EO345" t="s">
        <v>3</v>
      </c>
      <c r="EQ345">
        <v>0</v>
      </c>
      <c r="ER345">
        <v>417.9</v>
      </c>
      <c r="ES345">
        <v>9.8000000000000007</v>
      </c>
      <c r="ET345">
        <v>338.67</v>
      </c>
      <c r="EU345">
        <v>36.799999999999997</v>
      </c>
      <c r="EV345">
        <v>69.430000000000007</v>
      </c>
      <c r="EW345">
        <v>5.98</v>
      </c>
      <c r="EX345">
        <v>0</v>
      </c>
      <c r="EY345">
        <v>0</v>
      </c>
      <c r="FQ345">
        <v>0</v>
      </c>
      <c r="FR345">
        <f t="shared" si="311"/>
        <v>0</v>
      </c>
      <c r="FS345">
        <v>0</v>
      </c>
      <c r="FX345">
        <v>114</v>
      </c>
      <c r="FY345">
        <v>80</v>
      </c>
      <c r="GA345" t="s">
        <v>3</v>
      </c>
      <c r="GD345">
        <v>0</v>
      </c>
      <c r="GF345">
        <v>501865102</v>
      </c>
      <c r="GG345">
        <v>2</v>
      </c>
      <c r="GH345">
        <v>1</v>
      </c>
      <c r="GI345">
        <v>2</v>
      </c>
      <c r="GJ345">
        <v>0</v>
      </c>
      <c r="GK345">
        <f>ROUND(R345*(R12)/100,2)</f>
        <v>3669.76</v>
      </c>
      <c r="GL345">
        <f t="shared" si="312"/>
        <v>0</v>
      </c>
      <c r="GM345">
        <f t="shared" si="313"/>
        <v>21437.09</v>
      </c>
      <c r="GN345">
        <f t="shared" si="314"/>
        <v>21437.09</v>
      </c>
      <c r="GO345">
        <f t="shared" si="315"/>
        <v>0</v>
      </c>
      <c r="GP345">
        <f t="shared" si="316"/>
        <v>0</v>
      </c>
      <c r="GR345">
        <v>0</v>
      </c>
      <c r="GS345">
        <v>0</v>
      </c>
      <c r="GT345">
        <v>0</v>
      </c>
      <c r="GU345" t="s">
        <v>3</v>
      </c>
      <c r="GV345">
        <f t="shared" si="317"/>
        <v>0</v>
      </c>
      <c r="GW345">
        <v>1</v>
      </c>
      <c r="GX345">
        <f t="shared" si="318"/>
        <v>0</v>
      </c>
      <c r="HA345">
        <v>0</v>
      </c>
      <c r="HB345">
        <v>0</v>
      </c>
      <c r="HC345">
        <f t="shared" si="319"/>
        <v>0</v>
      </c>
      <c r="HE345" t="s">
        <v>3</v>
      </c>
      <c r="HF345" t="s">
        <v>3</v>
      </c>
      <c r="HM345" t="s">
        <v>3</v>
      </c>
      <c r="HN345" t="s">
        <v>3</v>
      </c>
      <c r="HO345" t="s">
        <v>3</v>
      </c>
      <c r="HP345" t="s">
        <v>3</v>
      </c>
      <c r="HQ345" t="s">
        <v>3</v>
      </c>
      <c r="IK345">
        <v>0</v>
      </c>
    </row>
    <row r="346" spans="1:245" x14ac:dyDescent="0.2">
      <c r="A346">
        <v>17</v>
      </c>
      <c r="B346">
        <v>1</v>
      </c>
      <c r="C346">
        <f>ROW(SmtRes!A94)</f>
        <v>94</v>
      </c>
      <c r="D346">
        <f>ROW(EtalonRes!A162)</f>
        <v>162</v>
      </c>
      <c r="E346" t="s">
        <v>171</v>
      </c>
      <c r="F346" t="s">
        <v>172</v>
      </c>
      <c r="G346" t="s">
        <v>173</v>
      </c>
      <c r="H346" t="s">
        <v>174</v>
      </c>
      <c r="I346">
        <v>3.3420000000000001</v>
      </c>
      <c r="J346">
        <v>0</v>
      </c>
      <c r="K346">
        <v>3.3420000000000001</v>
      </c>
      <c r="O346">
        <f t="shared" si="280"/>
        <v>272273.69</v>
      </c>
      <c r="P346">
        <f t="shared" si="281"/>
        <v>0</v>
      </c>
      <c r="Q346">
        <f t="shared" si="282"/>
        <v>165846.35</v>
      </c>
      <c r="R346">
        <f t="shared" si="283"/>
        <v>85158.5</v>
      </c>
      <c r="S346">
        <f t="shared" si="284"/>
        <v>106427.34</v>
      </c>
      <c r="T346">
        <f t="shared" si="285"/>
        <v>0</v>
      </c>
      <c r="U346">
        <f t="shared" si="286"/>
        <v>311.94615672000003</v>
      </c>
      <c r="V346">
        <f t="shared" si="287"/>
        <v>0</v>
      </c>
      <c r="W346">
        <f t="shared" si="288"/>
        <v>0</v>
      </c>
      <c r="X346">
        <f t="shared" si="289"/>
        <v>97913.15</v>
      </c>
      <c r="Y346">
        <f t="shared" si="290"/>
        <v>45763.76</v>
      </c>
      <c r="AA346">
        <v>54346617</v>
      </c>
      <c r="AB346">
        <f t="shared" si="291"/>
        <v>4897.46</v>
      </c>
      <c r="AC346">
        <f t="shared" si="292"/>
        <v>0</v>
      </c>
      <c r="AD346">
        <f t="shared" si="293"/>
        <v>3856.45</v>
      </c>
      <c r="AE346">
        <f t="shared" si="294"/>
        <v>832.97</v>
      </c>
      <c r="AF346">
        <f t="shared" si="295"/>
        <v>1041.01</v>
      </c>
      <c r="AG346">
        <f t="shared" si="296"/>
        <v>0</v>
      </c>
      <c r="AH346">
        <f t="shared" si="297"/>
        <v>87.48</v>
      </c>
      <c r="AI346">
        <f t="shared" si="298"/>
        <v>0</v>
      </c>
      <c r="AJ346">
        <f t="shared" si="299"/>
        <v>0</v>
      </c>
      <c r="AK346">
        <v>4897.46</v>
      </c>
      <c r="AL346">
        <v>0</v>
      </c>
      <c r="AM346">
        <v>3856.45</v>
      </c>
      <c r="AN346">
        <v>832.97</v>
      </c>
      <c r="AO346">
        <v>1041.01</v>
      </c>
      <c r="AP346">
        <v>0</v>
      </c>
      <c r="AQ346">
        <v>87.48</v>
      </c>
      <c r="AR346">
        <v>0</v>
      </c>
      <c r="AS346">
        <v>0</v>
      </c>
      <c r="AT346">
        <v>92</v>
      </c>
      <c r="AU346">
        <v>43</v>
      </c>
      <c r="AV346">
        <v>1.0669999999999999</v>
      </c>
      <c r="AW346">
        <v>1.081</v>
      </c>
      <c r="AZ346">
        <v>1</v>
      </c>
      <c r="BA346">
        <v>28.67</v>
      </c>
      <c r="BB346">
        <v>12.06</v>
      </c>
      <c r="BC346">
        <v>1</v>
      </c>
      <c r="BD346" t="s">
        <v>3</v>
      </c>
      <c r="BE346" t="s">
        <v>3</v>
      </c>
      <c r="BF346" t="s">
        <v>3</v>
      </c>
      <c r="BG346" t="s">
        <v>3</v>
      </c>
      <c r="BH346">
        <v>0</v>
      </c>
      <c r="BI346">
        <v>2</v>
      </c>
      <c r="BJ346" t="s">
        <v>175</v>
      </c>
      <c r="BM346">
        <v>334</v>
      </c>
      <c r="BN346">
        <v>0</v>
      </c>
      <c r="BO346" t="s">
        <v>172</v>
      </c>
      <c r="BP346">
        <v>1</v>
      </c>
      <c r="BQ346">
        <v>40</v>
      </c>
      <c r="BR346">
        <v>0</v>
      </c>
      <c r="BS346">
        <v>28.67</v>
      </c>
      <c r="BT346">
        <v>1</v>
      </c>
      <c r="BU346">
        <v>1</v>
      </c>
      <c r="BV346">
        <v>1</v>
      </c>
      <c r="BW346">
        <v>1</v>
      </c>
      <c r="BX346">
        <v>1</v>
      </c>
      <c r="BY346" t="s">
        <v>3</v>
      </c>
      <c r="BZ346">
        <v>92</v>
      </c>
      <c r="CA346">
        <v>43</v>
      </c>
      <c r="CB346" t="s">
        <v>3</v>
      </c>
      <c r="CE346">
        <v>30</v>
      </c>
      <c r="CF346">
        <v>0</v>
      </c>
      <c r="CG346">
        <v>0</v>
      </c>
      <c r="CM346">
        <v>0</v>
      </c>
      <c r="CN346" t="s">
        <v>3</v>
      </c>
      <c r="CO346">
        <v>0</v>
      </c>
      <c r="CP346">
        <f t="shared" si="300"/>
        <v>272273.69</v>
      </c>
      <c r="CQ346">
        <f t="shared" si="301"/>
        <v>0</v>
      </c>
      <c r="CR346">
        <f t="shared" si="302"/>
        <v>49624.85</v>
      </c>
      <c r="CS346">
        <f t="shared" si="303"/>
        <v>25481.32</v>
      </c>
      <c r="CT346">
        <f t="shared" si="304"/>
        <v>31845.49</v>
      </c>
      <c r="CU346">
        <f t="shared" si="305"/>
        <v>0</v>
      </c>
      <c r="CV346">
        <f t="shared" si="306"/>
        <v>93.341160000000002</v>
      </c>
      <c r="CW346">
        <f t="shared" si="307"/>
        <v>0</v>
      </c>
      <c r="CX346">
        <f t="shared" si="308"/>
        <v>0</v>
      </c>
      <c r="CY346">
        <f t="shared" si="309"/>
        <v>97913.152799999996</v>
      </c>
      <c r="CZ346">
        <f t="shared" si="310"/>
        <v>45763.756199999996</v>
      </c>
      <c r="DC346" t="s">
        <v>3</v>
      </c>
      <c r="DD346" t="s">
        <v>3</v>
      </c>
      <c r="DE346" t="s">
        <v>3</v>
      </c>
      <c r="DF346" t="s">
        <v>3</v>
      </c>
      <c r="DG346" t="s">
        <v>3</v>
      </c>
      <c r="DH346" t="s">
        <v>3</v>
      </c>
      <c r="DI346" t="s">
        <v>3</v>
      </c>
      <c r="DJ346" t="s">
        <v>3</v>
      </c>
      <c r="DK346" t="s">
        <v>3</v>
      </c>
      <c r="DL346" t="s">
        <v>3</v>
      </c>
      <c r="DM346" t="s">
        <v>3</v>
      </c>
      <c r="DN346">
        <v>112</v>
      </c>
      <c r="DO346">
        <v>70</v>
      </c>
      <c r="DP346">
        <v>1.0669999999999999</v>
      </c>
      <c r="DQ346">
        <v>1.081</v>
      </c>
      <c r="DU346">
        <v>1013</v>
      </c>
      <c r="DV346" t="s">
        <v>174</v>
      </c>
      <c r="DW346" t="s">
        <v>174</v>
      </c>
      <c r="DX346">
        <v>1</v>
      </c>
      <c r="DZ346" t="s">
        <v>3</v>
      </c>
      <c r="EA346" t="s">
        <v>3</v>
      </c>
      <c r="EB346" t="s">
        <v>3</v>
      </c>
      <c r="EC346" t="s">
        <v>3</v>
      </c>
      <c r="EE346">
        <v>54008078</v>
      </c>
      <c r="EF346">
        <v>40</v>
      </c>
      <c r="EG346" t="s">
        <v>56</v>
      </c>
      <c r="EH346">
        <v>0</v>
      </c>
      <c r="EI346" t="s">
        <v>3</v>
      </c>
      <c r="EJ346">
        <v>2</v>
      </c>
      <c r="EK346">
        <v>334</v>
      </c>
      <c r="EL346" t="s">
        <v>176</v>
      </c>
      <c r="EM346" t="s">
        <v>177</v>
      </c>
      <c r="EO346" t="s">
        <v>3</v>
      </c>
      <c r="EQ346">
        <v>0</v>
      </c>
      <c r="ER346">
        <v>4897.46</v>
      </c>
      <c r="ES346">
        <v>0</v>
      </c>
      <c r="ET346">
        <v>3856.45</v>
      </c>
      <c r="EU346">
        <v>832.97</v>
      </c>
      <c r="EV346">
        <v>1041.01</v>
      </c>
      <c r="EW346">
        <v>87.48</v>
      </c>
      <c r="EX346">
        <v>0</v>
      </c>
      <c r="EY346">
        <v>0</v>
      </c>
      <c r="FQ346">
        <v>0</v>
      </c>
      <c r="FR346">
        <f t="shared" si="311"/>
        <v>0</v>
      </c>
      <c r="FS346">
        <v>0</v>
      </c>
      <c r="FX346">
        <v>112</v>
      </c>
      <c r="FY346">
        <v>70</v>
      </c>
      <c r="GA346" t="s">
        <v>3</v>
      </c>
      <c r="GD346">
        <v>0</v>
      </c>
      <c r="GF346">
        <v>-127916503</v>
      </c>
      <c r="GG346">
        <v>2</v>
      </c>
      <c r="GH346">
        <v>1</v>
      </c>
      <c r="GI346">
        <v>2</v>
      </c>
      <c r="GJ346">
        <v>0</v>
      </c>
      <c r="GK346">
        <f>ROUND(R346*(R12)/100,2)</f>
        <v>136253.6</v>
      </c>
      <c r="GL346">
        <f t="shared" si="312"/>
        <v>0</v>
      </c>
      <c r="GM346">
        <f t="shared" si="313"/>
        <v>552204.19999999995</v>
      </c>
      <c r="GN346">
        <f t="shared" si="314"/>
        <v>0</v>
      </c>
      <c r="GO346">
        <f t="shared" si="315"/>
        <v>552204.19999999995</v>
      </c>
      <c r="GP346">
        <f t="shared" si="316"/>
        <v>0</v>
      </c>
      <c r="GR346">
        <v>0</v>
      </c>
      <c r="GS346">
        <v>0</v>
      </c>
      <c r="GT346">
        <v>0</v>
      </c>
      <c r="GU346" t="s">
        <v>3</v>
      </c>
      <c r="GV346">
        <f t="shared" si="317"/>
        <v>0</v>
      </c>
      <c r="GW346">
        <v>1</v>
      </c>
      <c r="GX346">
        <f t="shared" si="318"/>
        <v>0</v>
      </c>
      <c r="HA346">
        <v>0</v>
      </c>
      <c r="HB346">
        <v>0</v>
      </c>
      <c r="HC346">
        <f t="shared" si="319"/>
        <v>0</v>
      </c>
      <c r="HE346" t="s">
        <v>3</v>
      </c>
      <c r="HF346" t="s">
        <v>3</v>
      </c>
      <c r="HM346" t="s">
        <v>3</v>
      </c>
      <c r="HN346" t="s">
        <v>3</v>
      </c>
      <c r="HO346" t="s">
        <v>3</v>
      </c>
      <c r="HP346" t="s">
        <v>3</v>
      </c>
      <c r="HQ346" t="s">
        <v>3</v>
      </c>
      <c r="IK346">
        <v>0</v>
      </c>
    </row>
    <row r="347" spans="1:245" x14ac:dyDescent="0.2">
      <c r="A347">
        <v>17</v>
      </c>
      <c r="B347">
        <v>1</v>
      </c>
      <c r="C347">
        <f>ROW(SmtRes!A95)</f>
        <v>95</v>
      </c>
      <c r="D347">
        <f>ROW(EtalonRes!A163)</f>
        <v>163</v>
      </c>
      <c r="E347" t="s">
        <v>178</v>
      </c>
      <c r="F347" t="s">
        <v>179</v>
      </c>
      <c r="G347" t="s">
        <v>180</v>
      </c>
      <c r="H347" t="s">
        <v>62</v>
      </c>
      <c r="I347">
        <v>187</v>
      </c>
      <c r="J347">
        <v>0</v>
      </c>
      <c r="K347">
        <v>187</v>
      </c>
      <c r="O347">
        <f t="shared" si="280"/>
        <v>66888.320000000007</v>
      </c>
      <c r="P347">
        <f t="shared" si="281"/>
        <v>0</v>
      </c>
      <c r="Q347">
        <f t="shared" si="282"/>
        <v>50527.78</v>
      </c>
      <c r="R347">
        <f t="shared" si="283"/>
        <v>30261.47</v>
      </c>
      <c r="S347">
        <f t="shared" si="284"/>
        <v>16360.54</v>
      </c>
      <c r="T347">
        <f t="shared" si="285"/>
        <v>0</v>
      </c>
      <c r="U347">
        <f t="shared" si="286"/>
        <v>47.886959999999995</v>
      </c>
      <c r="V347">
        <f t="shared" si="287"/>
        <v>0</v>
      </c>
      <c r="W347">
        <f t="shared" si="288"/>
        <v>0</v>
      </c>
      <c r="X347">
        <f t="shared" si="289"/>
        <v>15051.7</v>
      </c>
      <c r="Y347">
        <f t="shared" si="290"/>
        <v>7035.03</v>
      </c>
      <c r="AA347">
        <v>54346617</v>
      </c>
      <c r="AB347">
        <f t="shared" si="291"/>
        <v>21.73</v>
      </c>
      <c r="AC347">
        <f t="shared" si="292"/>
        <v>0</v>
      </c>
      <c r="AD347">
        <f t="shared" si="293"/>
        <v>18.87</v>
      </c>
      <c r="AE347">
        <f t="shared" si="294"/>
        <v>5.29</v>
      </c>
      <c r="AF347">
        <f t="shared" si="295"/>
        <v>2.86</v>
      </c>
      <c r="AG347">
        <f t="shared" si="296"/>
        <v>0</v>
      </c>
      <c r="AH347">
        <f t="shared" si="297"/>
        <v>0.24</v>
      </c>
      <c r="AI347">
        <f t="shared" si="298"/>
        <v>0</v>
      </c>
      <c r="AJ347">
        <f t="shared" si="299"/>
        <v>0</v>
      </c>
      <c r="AK347">
        <v>21.73</v>
      </c>
      <c r="AL347">
        <v>0</v>
      </c>
      <c r="AM347">
        <v>18.87</v>
      </c>
      <c r="AN347">
        <v>5.29</v>
      </c>
      <c r="AO347">
        <v>2.86</v>
      </c>
      <c r="AP347">
        <v>0</v>
      </c>
      <c r="AQ347">
        <v>0.24</v>
      </c>
      <c r="AR347">
        <v>0</v>
      </c>
      <c r="AS347">
        <v>0</v>
      </c>
      <c r="AT347">
        <v>92</v>
      </c>
      <c r="AU347">
        <v>43</v>
      </c>
      <c r="AV347">
        <v>1.0669999999999999</v>
      </c>
      <c r="AW347">
        <v>1.081</v>
      </c>
      <c r="AZ347">
        <v>1</v>
      </c>
      <c r="BA347">
        <v>28.67</v>
      </c>
      <c r="BB347">
        <v>13.42</v>
      </c>
      <c r="BC347">
        <v>1</v>
      </c>
      <c r="BD347" t="s">
        <v>3</v>
      </c>
      <c r="BE347" t="s">
        <v>3</v>
      </c>
      <c r="BF347" t="s">
        <v>3</v>
      </c>
      <c r="BG347" t="s">
        <v>3</v>
      </c>
      <c r="BH347">
        <v>0</v>
      </c>
      <c r="BI347">
        <v>2</v>
      </c>
      <c r="BJ347" t="s">
        <v>181</v>
      </c>
      <c r="BM347">
        <v>334</v>
      </c>
      <c r="BN347">
        <v>0</v>
      </c>
      <c r="BO347" t="s">
        <v>179</v>
      </c>
      <c r="BP347">
        <v>1</v>
      </c>
      <c r="BQ347">
        <v>40</v>
      </c>
      <c r="BR347">
        <v>0</v>
      </c>
      <c r="BS347">
        <v>28.67</v>
      </c>
      <c r="BT347">
        <v>1</v>
      </c>
      <c r="BU347">
        <v>1</v>
      </c>
      <c r="BV347">
        <v>1</v>
      </c>
      <c r="BW347">
        <v>1</v>
      </c>
      <c r="BX347">
        <v>1</v>
      </c>
      <c r="BY347" t="s">
        <v>3</v>
      </c>
      <c r="BZ347">
        <v>92</v>
      </c>
      <c r="CA347">
        <v>43</v>
      </c>
      <c r="CB347" t="s">
        <v>3</v>
      </c>
      <c r="CE347">
        <v>30</v>
      </c>
      <c r="CF347">
        <v>0</v>
      </c>
      <c r="CG347">
        <v>0</v>
      </c>
      <c r="CM347">
        <v>0</v>
      </c>
      <c r="CN347" t="s">
        <v>3</v>
      </c>
      <c r="CO347">
        <v>0</v>
      </c>
      <c r="CP347">
        <f t="shared" si="300"/>
        <v>66888.320000000007</v>
      </c>
      <c r="CQ347">
        <f t="shared" si="301"/>
        <v>0</v>
      </c>
      <c r="CR347">
        <f t="shared" si="302"/>
        <v>270.14</v>
      </c>
      <c r="CS347">
        <f t="shared" si="303"/>
        <v>161.69999999999999</v>
      </c>
      <c r="CT347">
        <f t="shared" si="304"/>
        <v>87.44</v>
      </c>
      <c r="CU347">
        <f t="shared" si="305"/>
        <v>0</v>
      </c>
      <c r="CV347">
        <f t="shared" si="306"/>
        <v>0.25607999999999997</v>
      </c>
      <c r="CW347">
        <f t="shared" si="307"/>
        <v>0</v>
      </c>
      <c r="CX347">
        <f t="shared" si="308"/>
        <v>0</v>
      </c>
      <c r="CY347">
        <f t="shared" si="309"/>
        <v>15051.696800000002</v>
      </c>
      <c r="CZ347">
        <f t="shared" si="310"/>
        <v>7035.0322000000006</v>
      </c>
      <c r="DC347" t="s">
        <v>3</v>
      </c>
      <c r="DD347" t="s">
        <v>3</v>
      </c>
      <c r="DE347" t="s">
        <v>3</v>
      </c>
      <c r="DF347" t="s">
        <v>3</v>
      </c>
      <c r="DG347" t="s">
        <v>3</v>
      </c>
      <c r="DH347" t="s">
        <v>3</v>
      </c>
      <c r="DI347" t="s">
        <v>3</v>
      </c>
      <c r="DJ347" t="s">
        <v>3</v>
      </c>
      <c r="DK347" t="s">
        <v>3</v>
      </c>
      <c r="DL347" t="s">
        <v>3</v>
      </c>
      <c r="DM347" t="s">
        <v>3</v>
      </c>
      <c r="DN347">
        <v>112</v>
      </c>
      <c r="DO347">
        <v>70</v>
      </c>
      <c r="DP347">
        <v>1.0669999999999999</v>
      </c>
      <c r="DQ347">
        <v>1.081</v>
      </c>
      <c r="DU347">
        <v>1013</v>
      </c>
      <c r="DV347" t="s">
        <v>62</v>
      </c>
      <c r="DW347" t="s">
        <v>62</v>
      </c>
      <c r="DX347">
        <v>1</v>
      </c>
      <c r="DZ347" t="s">
        <v>3</v>
      </c>
      <c r="EA347" t="s">
        <v>3</v>
      </c>
      <c r="EB347" t="s">
        <v>3</v>
      </c>
      <c r="EC347" t="s">
        <v>3</v>
      </c>
      <c r="EE347">
        <v>54008078</v>
      </c>
      <c r="EF347">
        <v>40</v>
      </c>
      <c r="EG347" t="s">
        <v>56</v>
      </c>
      <c r="EH347">
        <v>0</v>
      </c>
      <c r="EI347" t="s">
        <v>3</v>
      </c>
      <c r="EJ347">
        <v>2</v>
      </c>
      <c r="EK347">
        <v>334</v>
      </c>
      <c r="EL347" t="s">
        <v>176</v>
      </c>
      <c r="EM347" t="s">
        <v>177</v>
      </c>
      <c r="EO347" t="s">
        <v>3</v>
      </c>
      <c r="EQ347">
        <v>0</v>
      </c>
      <c r="ER347">
        <v>21.73</v>
      </c>
      <c r="ES347">
        <v>0</v>
      </c>
      <c r="ET347">
        <v>18.87</v>
      </c>
      <c r="EU347">
        <v>5.29</v>
      </c>
      <c r="EV347">
        <v>2.86</v>
      </c>
      <c r="EW347">
        <v>0.24</v>
      </c>
      <c r="EX347">
        <v>0</v>
      </c>
      <c r="EY347">
        <v>0</v>
      </c>
      <c r="FQ347">
        <v>0</v>
      </c>
      <c r="FR347">
        <f t="shared" si="311"/>
        <v>0</v>
      </c>
      <c r="FS347">
        <v>0</v>
      </c>
      <c r="FX347">
        <v>112</v>
      </c>
      <c r="FY347">
        <v>70</v>
      </c>
      <c r="GA347" t="s">
        <v>3</v>
      </c>
      <c r="GD347">
        <v>0</v>
      </c>
      <c r="GF347">
        <v>1195947550</v>
      </c>
      <c r="GG347">
        <v>2</v>
      </c>
      <c r="GH347">
        <v>1</v>
      </c>
      <c r="GI347">
        <v>2</v>
      </c>
      <c r="GJ347">
        <v>0</v>
      </c>
      <c r="GK347">
        <f>ROUND(R347*(R12)/100,2)</f>
        <v>48418.35</v>
      </c>
      <c r="GL347">
        <f t="shared" si="312"/>
        <v>0</v>
      </c>
      <c r="GM347">
        <f t="shared" si="313"/>
        <v>137393.4</v>
      </c>
      <c r="GN347">
        <f t="shared" si="314"/>
        <v>0</v>
      </c>
      <c r="GO347">
        <f t="shared" si="315"/>
        <v>137393.4</v>
      </c>
      <c r="GP347">
        <f t="shared" si="316"/>
        <v>0</v>
      </c>
      <c r="GR347">
        <v>0</v>
      </c>
      <c r="GS347">
        <v>0</v>
      </c>
      <c r="GT347">
        <v>0</v>
      </c>
      <c r="GU347" t="s">
        <v>3</v>
      </c>
      <c r="GV347">
        <f t="shared" si="317"/>
        <v>0</v>
      </c>
      <c r="GW347">
        <v>1</v>
      </c>
      <c r="GX347">
        <f t="shared" si="318"/>
        <v>0</v>
      </c>
      <c r="HA347">
        <v>0</v>
      </c>
      <c r="HB347">
        <v>0</v>
      </c>
      <c r="HC347">
        <f t="shared" si="319"/>
        <v>0</v>
      </c>
      <c r="HE347" t="s">
        <v>3</v>
      </c>
      <c r="HF347" t="s">
        <v>3</v>
      </c>
      <c r="HM347" t="s">
        <v>3</v>
      </c>
      <c r="HN347" t="s">
        <v>3</v>
      </c>
      <c r="HO347" t="s">
        <v>3</v>
      </c>
      <c r="HP347" t="s">
        <v>3</v>
      </c>
      <c r="HQ347" t="s">
        <v>3</v>
      </c>
      <c r="IK347">
        <v>0</v>
      </c>
    </row>
    <row r="348" spans="1:245" x14ac:dyDescent="0.2">
      <c r="A348">
        <v>17</v>
      </c>
      <c r="B348">
        <v>1</v>
      </c>
      <c r="C348">
        <f>ROW(SmtRes!A99)</f>
        <v>99</v>
      </c>
      <c r="D348">
        <f>ROW(EtalonRes!A172)</f>
        <v>172</v>
      </c>
      <c r="E348" t="s">
        <v>182</v>
      </c>
      <c r="F348" t="s">
        <v>43</v>
      </c>
      <c r="G348" t="s">
        <v>183</v>
      </c>
      <c r="H348" t="s">
        <v>45</v>
      </c>
      <c r="I348">
        <v>22</v>
      </c>
      <c r="J348">
        <v>0</v>
      </c>
      <c r="K348">
        <v>22</v>
      </c>
      <c r="O348">
        <f t="shared" si="280"/>
        <v>75546.399999999994</v>
      </c>
      <c r="P348">
        <f t="shared" si="281"/>
        <v>1027.8599999999999</v>
      </c>
      <c r="Q348">
        <f t="shared" si="282"/>
        <v>44591.360000000001</v>
      </c>
      <c r="R348">
        <f t="shared" si="283"/>
        <v>13019.91</v>
      </c>
      <c r="S348">
        <f t="shared" si="284"/>
        <v>29927.18</v>
      </c>
      <c r="T348">
        <f t="shared" si="285"/>
        <v>0</v>
      </c>
      <c r="U348">
        <f t="shared" si="286"/>
        <v>89.916639999999987</v>
      </c>
      <c r="V348">
        <f t="shared" si="287"/>
        <v>0</v>
      </c>
      <c r="W348">
        <f t="shared" si="288"/>
        <v>0</v>
      </c>
      <c r="X348">
        <f t="shared" si="289"/>
        <v>28131.55</v>
      </c>
      <c r="Y348">
        <f t="shared" si="290"/>
        <v>12270.14</v>
      </c>
      <c r="AA348">
        <v>54346617</v>
      </c>
      <c r="AB348">
        <f t="shared" si="291"/>
        <v>237.1</v>
      </c>
      <c r="AC348">
        <f t="shared" si="292"/>
        <v>5.67</v>
      </c>
      <c r="AD348">
        <f t="shared" si="293"/>
        <v>187.78</v>
      </c>
      <c r="AE348">
        <f t="shared" si="294"/>
        <v>18.989999999999998</v>
      </c>
      <c r="AF348">
        <f t="shared" si="295"/>
        <v>43.65</v>
      </c>
      <c r="AG348">
        <f t="shared" si="296"/>
        <v>0</v>
      </c>
      <c r="AH348">
        <f t="shared" si="297"/>
        <v>3.76</v>
      </c>
      <c r="AI348">
        <f t="shared" si="298"/>
        <v>0</v>
      </c>
      <c r="AJ348">
        <f t="shared" si="299"/>
        <v>0</v>
      </c>
      <c r="AK348">
        <v>237.1</v>
      </c>
      <c r="AL348">
        <v>5.67</v>
      </c>
      <c r="AM348">
        <v>187.78</v>
      </c>
      <c r="AN348">
        <v>18.989999999999998</v>
      </c>
      <c r="AO348">
        <v>43.65</v>
      </c>
      <c r="AP348">
        <v>0</v>
      </c>
      <c r="AQ348">
        <v>3.76</v>
      </c>
      <c r="AR348">
        <v>0</v>
      </c>
      <c r="AS348">
        <v>0</v>
      </c>
      <c r="AT348">
        <v>94</v>
      </c>
      <c r="AU348">
        <v>41</v>
      </c>
      <c r="AV348">
        <v>1.087</v>
      </c>
      <c r="AW348">
        <v>1</v>
      </c>
      <c r="AZ348">
        <v>1</v>
      </c>
      <c r="BA348">
        <v>28.67</v>
      </c>
      <c r="BB348">
        <v>9.93</v>
      </c>
      <c r="BC348">
        <v>8.24</v>
      </c>
      <c r="BD348" t="s">
        <v>3</v>
      </c>
      <c r="BE348" t="s">
        <v>3</v>
      </c>
      <c r="BF348" t="s">
        <v>3</v>
      </c>
      <c r="BG348" t="s">
        <v>3</v>
      </c>
      <c r="BH348">
        <v>0</v>
      </c>
      <c r="BI348">
        <v>1</v>
      </c>
      <c r="BJ348" t="s">
        <v>46</v>
      </c>
      <c r="BM348">
        <v>235</v>
      </c>
      <c r="BN348">
        <v>0</v>
      </c>
      <c r="BO348" t="s">
        <v>43</v>
      </c>
      <c r="BP348">
        <v>1</v>
      </c>
      <c r="BQ348">
        <v>30</v>
      </c>
      <c r="BR348">
        <v>0</v>
      </c>
      <c r="BS348">
        <v>28.67</v>
      </c>
      <c r="BT348">
        <v>1</v>
      </c>
      <c r="BU348">
        <v>1</v>
      </c>
      <c r="BV348">
        <v>1</v>
      </c>
      <c r="BW348">
        <v>1</v>
      </c>
      <c r="BX348">
        <v>1</v>
      </c>
      <c r="BY348" t="s">
        <v>3</v>
      </c>
      <c r="BZ348">
        <v>94</v>
      </c>
      <c r="CA348">
        <v>41</v>
      </c>
      <c r="CB348" t="s">
        <v>3</v>
      </c>
      <c r="CE348">
        <v>30</v>
      </c>
      <c r="CF348">
        <v>0</v>
      </c>
      <c r="CG348">
        <v>0</v>
      </c>
      <c r="CM348">
        <v>0</v>
      </c>
      <c r="CN348" t="s">
        <v>3</v>
      </c>
      <c r="CO348">
        <v>0</v>
      </c>
      <c r="CP348">
        <f t="shared" si="300"/>
        <v>75546.399999999994</v>
      </c>
      <c r="CQ348">
        <f t="shared" si="301"/>
        <v>46.72</v>
      </c>
      <c r="CR348">
        <f t="shared" si="302"/>
        <v>2026.91</v>
      </c>
      <c r="CS348">
        <f t="shared" si="303"/>
        <v>591.75</v>
      </c>
      <c r="CT348">
        <f t="shared" si="304"/>
        <v>1360.39</v>
      </c>
      <c r="CU348">
        <f t="shared" si="305"/>
        <v>0</v>
      </c>
      <c r="CV348">
        <f t="shared" si="306"/>
        <v>4.0871199999999996</v>
      </c>
      <c r="CW348">
        <f t="shared" si="307"/>
        <v>0</v>
      </c>
      <c r="CX348">
        <f t="shared" si="308"/>
        <v>0</v>
      </c>
      <c r="CY348">
        <f t="shared" si="309"/>
        <v>28131.549199999998</v>
      </c>
      <c r="CZ348">
        <f t="shared" si="310"/>
        <v>12270.1438</v>
      </c>
      <c r="DC348" t="s">
        <v>3</v>
      </c>
      <c r="DD348" t="s">
        <v>3</v>
      </c>
      <c r="DE348" t="s">
        <v>3</v>
      </c>
      <c r="DF348" t="s">
        <v>3</v>
      </c>
      <c r="DG348" t="s">
        <v>3</v>
      </c>
      <c r="DH348" t="s">
        <v>3</v>
      </c>
      <c r="DI348" t="s">
        <v>3</v>
      </c>
      <c r="DJ348" t="s">
        <v>3</v>
      </c>
      <c r="DK348" t="s">
        <v>3</v>
      </c>
      <c r="DL348" t="s">
        <v>3</v>
      </c>
      <c r="DM348" t="s">
        <v>3</v>
      </c>
      <c r="DN348">
        <v>114</v>
      </c>
      <c r="DO348">
        <v>80</v>
      </c>
      <c r="DP348">
        <v>1.087</v>
      </c>
      <c r="DQ348">
        <v>1</v>
      </c>
      <c r="DU348">
        <v>1013</v>
      </c>
      <c r="DV348" t="s">
        <v>45</v>
      </c>
      <c r="DW348" t="s">
        <v>45</v>
      </c>
      <c r="DX348">
        <v>1</v>
      </c>
      <c r="DZ348" t="s">
        <v>3</v>
      </c>
      <c r="EA348" t="s">
        <v>3</v>
      </c>
      <c r="EB348" t="s">
        <v>3</v>
      </c>
      <c r="EC348" t="s">
        <v>3</v>
      </c>
      <c r="EE348">
        <v>54007979</v>
      </c>
      <c r="EF348">
        <v>30</v>
      </c>
      <c r="EG348" t="s">
        <v>25</v>
      </c>
      <c r="EH348">
        <v>0</v>
      </c>
      <c r="EI348" t="s">
        <v>3</v>
      </c>
      <c r="EJ348">
        <v>1</v>
      </c>
      <c r="EK348">
        <v>235</v>
      </c>
      <c r="EL348" t="s">
        <v>26</v>
      </c>
      <c r="EM348" t="s">
        <v>27</v>
      </c>
      <c r="EO348" t="s">
        <v>3</v>
      </c>
      <c r="EQ348">
        <v>0</v>
      </c>
      <c r="ER348">
        <v>237.1</v>
      </c>
      <c r="ES348">
        <v>5.67</v>
      </c>
      <c r="ET348">
        <v>187.78</v>
      </c>
      <c r="EU348">
        <v>18.989999999999998</v>
      </c>
      <c r="EV348">
        <v>43.65</v>
      </c>
      <c r="EW348">
        <v>3.76</v>
      </c>
      <c r="EX348">
        <v>0</v>
      </c>
      <c r="EY348">
        <v>0</v>
      </c>
      <c r="FQ348">
        <v>0</v>
      </c>
      <c r="FR348">
        <f t="shared" si="311"/>
        <v>0</v>
      </c>
      <c r="FS348">
        <v>0</v>
      </c>
      <c r="FX348">
        <v>114</v>
      </c>
      <c r="FY348">
        <v>80</v>
      </c>
      <c r="GA348" t="s">
        <v>3</v>
      </c>
      <c r="GD348">
        <v>0</v>
      </c>
      <c r="GF348">
        <v>-1090053427</v>
      </c>
      <c r="GG348">
        <v>2</v>
      </c>
      <c r="GH348">
        <v>1</v>
      </c>
      <c r="GI348">
        <v>2</v>
      </c>
      <c r="GJ348">
        <v>0</v>
      </c>
      <c r="GK348">
        <f>ROUND(R348*(R12)/100,2)</f>
        <v>20831.86</v>
      </c>
      <c r="GL348">
        <f t="shared" si="312"/>
        <v>0</v>
      </c>
      <c r="GM348">
        <f t="shared" si="313"/>
        <v>136779.95000000001</v>
      </c>
      <c r="GN348">
        <f t="shared" si="314"/>
        <v>136779.95000000001</v>
      </c>
      <c r="GO348">
        <f t="shared" si="315"/>
        <v>0</v>
      </c>
      <c r="GP348">
        <f t="shared" si="316"/>
        <v>0</v>
      </c>
      <c r="GR348">
        <v>0</v>
      </c>
      <c r="GS348">
        <v>0</v>
      </c>
      <c r="GT348">
        <v>0</v>
      </c>
      <c r="GU348" t="s">
        <v>3</v>
      </c>
      <c r="GV348">
        <f t="shared" si="317"/>
        <v>0</v>
      </c>
      <c r="GW348">
        <v>1</v>
      </c>
      <c r="GX348">
        <f t="shared" si="318"/>
        <v>0</v>
      </c>
      <c r="HA348">
        <v>0</v>
      </c>
      <c r="HB348">
        <v>0</v>
      </c>
      <c r="HC348">
        <f t="shared" si="319"/>
        <v>0</v>
      </c>
      <c r="HE348" t="s">
        <v>3</v>
      </c>
      <c r="HF348" t="s">
        <v>3</v>
      </c>
      <c r="HM348" t="s">
        <v>3</v>
      </c>
      <c r="HN348" t="s">
        <v>3</v>
      </c>
      <c r="HO348" t="s">
        <v>3</v>
      </c>
      <c r="HP348" t="s">
        <v>3</v>
      </c>
      <c r="HQ348" t="s">
        <v>3</v>
      </c>
      <c r="IK348">
        <v>0</v>
      </c>
    </row>
    <row r="349" spans="1:245" x14ac:dyDescent="0.2">
      <c r="A349">
        <v>17</v>
      </c>
      <c r="B349">
        <v>1</v>
      </c>
      <c r="C349">
        <f>ROW(SmtRes!A103)</f>
        <v>103</v>
      </c>
      <c r="D349">
        <f>ROW(EtalonRes!A182)</f>
        <v>182</v>
      </c>
      <c r="E349" t="s">
        <v>184</v>
      </c>
      <c r="F349" t="s">
        <v>48</v>
      </c>
      <c r="G349" t="s">
        <v>185</v>
      </c>
      <c r="H349" t="s">
        <v>45</v>
      </c>
      <c r="I349">
        <v>2</v>
      </c>
      <c r="J349">
        <v>0</v>
      </c>
      <c r="K349">
        <v>2</v>
      </c>
      <c r="O349">
        <f t="shared" si="280"/>
        <v>8467.17</v>
      </c>
      <c r="P349">
        <f t="shared" si="281"/>
        <v>96.9</v>
      </c>
      <c r="Q349">
        <f t="shared" si="282"/>
        <v>3000.67</v>
      </c>
      <c r="R349">
        <f t="shared" si="283"/>
        <v>690.09</v>
      </c>
      <c r="S349">
        <f t="shared" si="284"/>
        <v>5369.6</v>
      </c>
      <c r="T349">
        <f t="shared" si="285"/>
        <v>0</v>
      </c>
      <c r="U349">
        <f t="shared" si="286"/>
        <v>16.131080000000001</v>
      </c>
      <c r="V349">
        <f t="shared" si="287"/>
        <v>0</v>
      </c>
      <c r="W349">
        <f t="shared" si="288"/>
        <v>0</v>
      </c>
      <c r="X349">
        <f t="shared" si="289"/>
        <v>5047.42</v>
      </c>
      <c r="Y349">
        <f t="shared" si="290"/>
        <v>2201.54</v>
      </c>
      <c r="AA349">
        <v>54346617</v>
      </c>
      <c r="AB349">
        <f t="shared" si="291"/>
        <v>239.02</v>
      </c>
      <c r="AC349">
        <f t="shared" si="292"/>
        <v>5.88</v>
      </c>
      <c r="AD349">
        <f t="shared" si="293"/>
        <v>146.99</v>
      </c>
      <c r="AE349">
        <f t="shared" si="294"/>
        <v>11.07</v>
      </c>
      <c r="AF349">
        <f t="shared" si="295"/>
        <v>86.15</v>
      </c>
      <c r="AG349">
        <f t="shared" si="296"/>
        <v>0</v>
      </c>
      <c r="AH349">
        <f t="shared" si="297"/>
        <v>7.42</v>
      </c>
      <c r="AI349">
        <f t="shared" si="298"/>
        <v>0</v>
      </c>
      <c r="AJ349">
        <f t="shared" si="299"/>
        <v>0</v>
      </c>
      <c r="AK349">
        <v>239.02</v>
      </c>
      <c r="AL349">
        <v>5.88</v>
      </c>
      <c r="AM349">
        <v>146.99</v>
      </c>
      <c r="AN349">
        <v>11.07</v>
      </c>
      <c r="AO349">
        <v>86.15</v>
      </c>
      <c r="AP349">
        <v>0</v>
      </c>
      <c r="AQ349">
        <v>7.42</v>
      </c>
      <c r="AR349">
        <v>0</v>
      </c>
      <c r="AS349">
        <v>0</v>
      </c>
      <c r="AT349">
        <v>94</v>
      </c>
      <c r="AU349">
        <v>41</v>
      </c>
      <c r="AV349">
        <v>1.087</v>
      </c>
      <c r="AW349">
        <v>1</v>
      </c>
      <c r="AZ349">
        <v>1</v>
      </c>
      <c r="BA349">
        <v>28.67</v>
      </c>
      <c r="BB349">
        <v>9.39</v>
      </c>
      <c r="BC349">
        <v>8.24</v>
      </c>
      <c r="BD349" t="s">
        <v>3</v>
      </c>
      <c r="BE349" t="s">
        <v>3</v>
      </c>
      <c r="BF349" t="s">
        <v>3</v>
      </c>
      <c r="BG349" t="s">
        <v>3</v>
      </c>
      <c r="BH349">
        <v>0</v>
      </c>
      <c r="BI349">
        <v>1</v>
      </c>
      <c r="BJ349" t="s">
        <v>50</v>
      </c>
      <c r="BM349">
        <v>235</v>
      </c>
      <c r="BN349">
        <v>0</v>
      </c>
      <c r="BO349" t="s">
        <v>48</v>
      </c>
      <c r="BP349">
        <v>1</v>
      </c>
      <c r="BQ349">
        <v>30</v>
      </c>
      <c r="BR349">
        <v>0</v>
      </c>
      <c r="BS349">
        <v>28.67</v>
      </c>
      <c r="BT349">
        <v>1</v>
      </c>
      <c r="BU349">
        <v>1</v>
      </c>
      <c r="BV349">
        <v>1</v>
      </c>
      <c r="BW349">
        <v>1</v>
      </c>
      <c r="BX349">
        <v>1</v>
      </c>
      <c r="BY349" t="s">
        <v>3</v>
      </c>
      <c r="BZ349">
        <v>94</v>
      </c>
      <c r="CA349">
        <v>41</v>
      </c>
      <c r="CB349" t="s">
        <v>3</v>
      </c>
      <c r="CE349">
        <v>30</v>
      </c>
      <c r="CF349">
        <v>0</v>
      </c>
      <c r="CG349">
        <v>0</v>
      </c>
      <c r="CM349">
        <v>0</v>
      </c>
      <c r="CN349" t="s">
        <v>3</v>
      </c>
      <c r="CO349">
        <v>0</v>
      </c>
      <c r="CP349">
        <f t="shared" si="300"/>
        <v>8467.17</v>
      </c>
      <c r="CQ349">
        <f t="shared" si="301"/>
        <v>48.45</v>
      </c>
      <c r="CR349">
        <f t="shared" si="302"/>
        <v>1500.33</v>
      </c>
      <c r="CS349">
        <f t="shared" si="303"/>
        <v>344.9</v>
      </c>
      <c r="CT349">
        <f t="shared" si="304"/>
        <v>2684.95</v>
      </c>
      <c r="CU349">
        <f t="shared" si="305"/>
        <v>0</v>
      </c>
      <c r="CV349">
        <f t="shared" si="306"/>
        <v>8.0655400000000004</v>
      </c>
      <c r="CW349">
        <f t="shared" si="307"/>
        <v>0</v>
      </c>
      <c r="CX349">
        <f t="shared" si="308"/>
        <v>0</v>
      </c>
      <c r="CY349">
        <f t="shared" si="309"/>
        <v>5047.424</v>
      </c>
      <c r="CZ349">
        <f t="shared" si="310"/>
        <v>2201.5360000000001</v>
      </c>
      <c r="DC349" t="s">
        <v>3</v>
      </c>
      <c r="DD349" t="s">
        <v>3</v>
      </c>
      <c r="DE349" t="s">
        <v>3</v>
      </c>
      <c r="DF349" t="s">
        <v>3</v>
      </c>
      <c r="DG349" t="s">
        <v>3</v>
      </c>
      <c r="DH349" t="s">
        <v>3</v>
      </c>
      <c r="DI349" t="s">
        <v>3</v>
      </c>
      <c r="DJ349" t="s">
        <v>3</v>
      </c>
      <c r="DK349" t="s">
        <v>3</v>
      </c>
      <c r="DL349" t="s">
        <v>3</v>
      </c>
      <c r="DM349" t="s">
        <v>3</v>
      </c>
      <c r="DN349">
        <v>114</v>
      </c>
      <c r="DO349">
        <v>80</v>
      </c>
      <c r="DP349">
        <v>1.087</v>
      </c>
      <c r="DQ349">
        <v>1</v>
      </c>
      <c r="DU349">
        <v>1013</v>
      </c>
      <c r="DV349" t="s">
        <v>45</v>
      </c>
      <c r="DW349" t="s">
        <v>45</v>
      </c>
      <c r="DX349">
        <v>1</v>
      </c>
      <c r="DZ349" t="s">
        <v>3</v>
      </c>
      <c r="EA349" t="s">
        <v>3</v>
      </c>
      <c r="EB349" t="s">
        <v>3</v>
      </c>
      <c r="EC349" t="s">
        <v>3</v>
      </c>
      <c r="EE349">
        <v>54007979</v>
      </c>
      <c r="EF349">
        <v>30</v>
      </c>
      <c r="EG349" t="s">
        <v>25</v>
      </c>
      <c r="EH349">
        <v>0</v>
      </c>
      <c r="EI349" t="s">
        <v>3</v>
      </c>
      <c r="EJ349">
        <v>1</v>
      </c>
      <c r="EK349">
        <v>235</v>
      </c>
      <c r="EL349" t="s">
        <v>26</v>
      </c>
      <c r="EM349" t="s">
        <v>27</v>
      </c>
      <c r="EO349" t="s">
        <v>3</v>
      </c>
      <c r="EQ349">
        <v>0</v>
      </c>
      <c r="ER349">
        <v>239.02</v>
      </c>
      <c r="ES349">
        <v>5.88</v>
      </c>
      <c r="ET349">
        <v>146.99</v>
      </c>
      <c r="EU349">
        <v>11.07</v>
      </c>
      <c r="EV349">
        <v>86.15</v>
      </c>
      <c r="EW349">
        <v>7.42</v>
      </c>
      <c r="EX349">
        <v>0</v>
      </c>
      <c r="EY349">
        <v>0</v>
      </c>
      <c r="FQ349">
        <v>0</v>
      </c>
      <c r="FR349">
        <f t="shared" si="311"/>
        <v>0</v>
      </c>
      <c r="FS349">
        <v>0</v>
      </c>
      <c r="FX349">
        <v>114</v>
      </c>
      <c r="FY349">
        <v>80</v>
      </c>
      <c r="GA349" t="s">
        <v>3</v>
      </c>
      <c r="GD349">
        <v>0</v>
      </c>
      <c r="GF349">
        <v>607988226</v>
      </c>
      <c r="GG349">
        <v>2</v>
      </c>
      <c r="GH349">
        <v>1</v>
      </c>
      <c r="GI349">
        <v>2</v>
      </c>
      <c r="GJ349">
        <v>0</v>
      </c>
      <c r="GK349">
        <f>ROUND(R349*(R12)/100,2)</f>
        <v>1104.1400000000001</v>
      </c>
      <c r="GL349">
        <f t="shared" si="312"/>
        <v>0</v>
      </c>
      <c r="GM349">
        <f t="shared" si="313"/>
        <v>16820.27</v>
      </c>
      <c r="GN349">
        <f t="shared" si="314"/>
        <v>16820.27</v>
      </c>
      <c r="GO349">
        <f t="shared" si="315"/>
        <v>0</v>
      </c>
      <c r="GP349">
        <f t="shared" si="316"/>
        <v>0</v>
      </c>
      <c r="GR349">
        <v>0</v>
      </c>
      <c r="GS349">
        <v>0</v>
      </c>
      <c r="GT349">
        <v>0</v>
      </c>
      <c r="GU349" t="s">
        <v>3</v>
      </c>
      <c r="GV349">
        <f t="shared" si="317"/>
        <v>0</v>
      </c>
      <c r="GW349">
        <v>1</v>
      </c>
      <c r="GX349">
        <f t="shared" si="318"/>
        <v>0</v>
      </c>
      <c r="HA349">
        <v>0</v>
      </c>
      <c r="HB349">
        <v>0</v>
      </c>
      <c r="HC349">
        <f t="shared" si="319"/>
        <v>0</v>
      </c>
      <c r="HE349" t="s">
        <v>3</v>
      </c>
      <c r="HF349" t="s">
        <v>3</v>
      </c>
      <c r="HM349" t="s">
        <v>3</v>
      </c>
      <c r="HN349" t="s">
        <v>3</v>
      </c>
      <c r="HO349" t="s">
        <v>3</v>
      </c>
      <c r="HP349" t="s">
        <v>3</v>
      </c>
      <c r="HQ349" t="s">
        <v>3</v>
      </c>
      <c r="IK349">
        <v>0</v>
      </c>
    </row>
    <row r="350" spans="1:245" x14ac:dyDescent="0.2">
      <c r="A350">
        <v>17</v>
      </c>
      <c r="B350">
        <v>1</v>
      </c>
      <c r="C350">
        <f>ROW(SmtRes!A104)</f>
        <v>104</v>
      </c>
      <c r="D350">
        <f>ROW(EtalonRes!A183)</f>
        <v>183</v>
      </c>
      <c r="E350" t="s">
        <v>186</v>
      </c>
      <c r="F350" t="s">
        <v>52</v>
      </c>
      <c r="G350" t="s">
        <v>187</v>
      </c>
      <c r="H350" t="s">
        <v>54</v>
      </c>
      <c r="I350">
        <v>5.1999999999999998E-2</v>
      </c>
      <c r="J350">
        <v>0</v>
      </c>
      <c r="K350">
        <v>5.1999999999999998E-2</v>
      </c>
      <c r="O350">
        <f t="shared" si="280"/>
        <v>4424.04</v>
      </c>
      <c r="P350">
        <f t="shared" si="281"/>
        <v>2048.5500000000002</v>
      </c>
      <c r="Q350">
        <f t="shared" si="282"/>
        <v>625.19000000000005</v>
      </c>
      <c r="R350">
        <f t="shared" si="283"/>
        <v>164.28</v>
      </c>
      <c r="S350">
        <f t="shared" si="284"/>
        <v>1750.3</v>
      </c>
      <c r="T350">
        <f t="shared" si="285"/>
        <v>0</v>
      </c>
      <c r="U350">
        <f t="shared" si="286"/>
        <v>4.9515023999999999</v>
      </c>
      <c r="V350">
        <f t="shared" si="287"/>
        <v>0</v>
      </c>
      <c r="W350">
        <f t="shared" si="288"/>
        <v>0</v>
      </c>
      <c r="X350">
        <f t="shared" si="289"/>
        <v>1382.74</v>
      </c>
      <c r="Y350">
        <f t="shared" si="290"/>
        <v>717.62</v>
      </c>
      <c r="AA350">
        <v>54346617</v>
      </c>
      <c r="AB350">
        <f t="shared" si="291"/>
        <v>7053.08</v>
      </c>
      <c r="AC350">
        <f t="shared" si="292"/>
        <v>4781</v>
      </c>
      <c r="AD350">
        <f t="shared" si="293"/>
        <v>1191.97</v>
      </c>
      <c r="AE350">
        <f t="shared" si="294"/>
        <v>101.46</v>
      </c>
      <c r="AF350">
        <f t="shared" si="295"/>
        <v>1080.1099999999999</v>
      </c>
      <c r="AG350">
        <f t="shared" si="296"/>
        <v>0</v>
      </c>
      <c r="AH350">
        <f t="shared" si="297"/>
        <v>87.6</v>
      </c>
      <c r="AI350">
        <f t="shared" si="298"/>
        <v>0</v>
      </c>
      <c r="AJ350">
        <f t="shared" si="299"/>
        <v>0</v>
      </c>
      <c r="AK350">
        <v>7053.08</v>
      </c>
      <c r="AL350">
        <v>4781</v>
      </c>
      <c r="AM350">
        <v>1191.97</v>
      </c>
      <c r="AN350">
        <v>101.46</v>
      </c>
      <c r="AO350">
        <v>1080.1099999999999</v>
      </c>
      <c r="AP350">
        <v>0</v>
      </c>
      <c r="AQ350">
        <v>87.6</v>
      </c>
      <c r="AR350">
        <v>0</v>
      </c>
      <c r="AS350">
        <v>0</v>
      </c>
      <c r="AT350">
        <v>79</v>
      </c>
      <c r="AU350">
        <v>41</v>
      </c>
      <c r="AV350">
        <v>1.087</v>
      </c>
      <c r="AW350">
        <v>1</v>
      </c>
      <c r="AZ350">
        <v>1</v>
      </c>
      <c r="BA350">
        <v>28.67</v>
      </c>
      <c r="BB350">
        <v>9.2799999999999994</v>
      </c>
      <c r="BC350">
        <v>8.24</v>
      </c>
      <c r="BD350" t="s">
        <v>3</v>
      </c>
      <c r="BE350" t="s">
        <v>3</v>
      </c>
      <c r="BF350" t="s">
        <v>3</v>
      </c>
      <c r="BG350" t="s">
        <v>3</v>
      </c>
      <c r="BH350">
        <v>0</v>
      </c>
      <c r="BI350">
        <v>2</v>
      </c>
      <c r="BJ350" t="s">
        <v>55</v>
      </c>
      <c r="BM350">
        <v>319</v>
      </c>
      <c r="BN350">
        <v>0</v>
      </c>
      <c r="BO350" t="s">
        <v>52</v>
      </c>
      <c r="BP350">
        <v>1</v>
      </c>
      <c r="BQ350">
        <v>40</v>
      </c>
      <c r="BR350">
        <v>0</v>
      </c>
      <c r="BS350">
        <v>28.67</v>
      </c>
      <c r="BT350">
        <v>1</v>
      </c>
      <c r="BU350">
        <v>1</v>
      </c>
      <c r="BV350">
        <v>1</v>
      </c>
      <c r="BW350">
        <v>1</v>
      </c>
      <c r="BX350">
        <v>1</v>
      </c>
      <c r="BY350" t="s">
        <v>3</v>
      </c>
      <c r="BZ350">
        <v>79</v>
      </c>
      <c r="CA350">
        <v>41</v>
      </c>
      <c r="CB350" t="s">
        <v>3</v>
      </c>
      <c r="CE350">
        <v>30</v>
      </c>
      <c r="CF350">
        <v>0</v>
      </c>
      <c r="CG350">
        <v>0</v>
      </c>
      <c r="CM350">
        <v>0</v>
      </c>
      <c r="CN350" t="s">
        <v>3</v>
      </c>
      <c r="CO350">
        <v>0</v>
      </c>
      <c r="CP350">
        <f t="shared" si="300"/>
        <v>4424.04</v>
      </c>
      <c r="CQ350">
        <f t="shared" si="301"/>
        <v>39395.440000000002</v>
      </c>
      <c r="CR350">
        <f t="shared" si="302"/>
        <v>12023.82</v>
      </c>
      <c r="CS350">
        <f t="shared" si="303"/>
        <v>3162.01</v>
      </c>
      <c r="CT350">
        <f t="shared" si="304"/>
        <v>33660.870000000003</v>
      </c>
      <c r="CU350">
        <f t="shared" si="305"/>
        <v>0</v>
      </c>
      <c r="CV350">
        <f t="shared" si="306"/>
        <v>95.221199999999996</v>
      </c>
      <c r="CW350">
        <f t="shared" si="307"/>
        <v>0</v>
      </c>
      <c r="CX350">
        <f t="shared" si="308"/>
        <v>0</v>
      </c>
      <c r="CY350">
        <f t="shared" si="309"/>
        <v>1382.7370000000001</v>
      </c>
      <c r="CZ350">
        <f t="shared" si="310"/>
        <v>717.62299999999993</v>
      </c>
      <c r="DC350" t="s">
        <v>3</v>
      </c>
      <c r="DD350" t="s">
        <v>3</v>
      </c>
      <c r="DE350" t="s">
        <v>3</v>
      </c>
      <c r="DF350" t="s">
        <v>3</v>
      </c>
      <c r="DG350" t="s">
        <v>3</v>
      </c>
      <c r="DH350" t="s">
        <v>3</v>
      </c>
      <c r="DI350" t="s">
        <v>3</v>
      </c>
      <c r="DJ350" t="s">
        <v>3</v>
      </c>
      <c r="DK350" t="s">
        <v>3</v>
      </c>
      <c r="DL350" t="s">
        <v>3</v>
      </c>
      <c r="DM350" t="s">
        <v>3</v>
      </c>
      <c r="DN350">
        <v>114</v>
      </c>
      <c r="DO350">
        <v>67</v>
      </c>
      <c r="DP350">
        <v>1.087</v>
      </c>
      <c r="DQ350">
        <v>1</v>
      </c>
      <c r="DU350">
        <v>1013</v>
      </c>
      <c r="DV350" t="s">
        <v>54</v>
      </c>
      <c r="DW350" t="s">
        <v>54</v>
      </c>
      <c r="DX350">
        <v>1</v>
      </c>
      <c r="DZ350" t="s">
        <v>3</v>
      </c>
      <c r="EA350" t="s">
        <v>3</v>
      </c>
      <c r="EB350" t="s">
        <v>3</v>
      </c>
      <c r="EC350" t="s">
        <v>3</v>
      </c>
      <c r="EE350">
        <v>54008063</v>
      </c>
      <c r="EF350">
        <v>40</v>
      </c>
      <c r="EG350" t="s">
        <v>56</v>
      </c>
      <c r="EH350">
        <v>0</v>
      </c>
      <c r="EI350" t="s">
        <v>3</v>
      </c>
      <c r="EJ350">
        <v>2</v>
      </c>
      <c r="EK350">
        <v>319</v>
      </c>
      <c r="EL350" t="s">
        <v>57</v>
      </c>
      <c r="EM350" t="s">
        <v>58</v>
      </c>
      <c r="EO350" t="s">
        <v>3</v>
      </c>
      <c r="EQ350">
        <v>0</v>
      </c>
      <c r="ER350">
        <v>7053.08</v>
      </c>
      <c r="ES350">
        <v>4781</v>
      </c>
      <c r="ET350">
        <v>1191.97</v>
      </c>
      <c r="EU350">
        <v>101.46</v>
      </c>
      <c r="EV350">
        <v>1080.1099999999999</v>
      </c>
      <c r="EW350">
        <v>87.6</v>
      </c>
      <c r="EX350">
        <v>0</v>
      </c>
      <c r="EY350">
        <v>0</v>
      </c>
      <c r="FQ350">
        <v>0</v>
      </c>
      <c r="FR350">
        <f t="shared" si="311"/>
        <v>0</v>
      </c>
      <c r="FS350">
        <v>0</v>
      </c>
      <c r="FX350">
        <v>114</v>
      </c>
      <c r="FY350">
        <v>67</v>
      </c>
      <c r="GA350" t="s">
        <v>3</v>
      </c>
      <c r="GD350">
        <v>0</v>
      </c>
      <c r="GF350">
        <v>-492700056</v>
      </c>
      <c r="GG350">
        <v>2</v>
      </c>
      <c r="GH350">
        <v>1</v>
      </c>
      <c r="GI350">
        <v>2</v>
      </c>
      <c r="GJ350">
        <v>0</v>
      </c>
      <c r="GK350">
        <f>ROUND(R350*(R12)/100,2)</f>
        <v>262.85000000000002</v>
      </c>
      <c r="GL350">
        <f t="shared" si="312"/>
        <v>0</v>
      </c>
      <c r="GM350">
        <f t="shared" si="313"/>
        <v>6787.25</v>
      </c>
      <c r="GN350">
        <f t="shared" si="314"/>
        <v>0</v>
      </c>
      <c r="GO350">
        <f t="shared" si="315"/>
        <v>6787.25</v>
      </c>
      <c r="GP350">
        <f t="shared" si="316"/>
        <v>0</v>
      </c>
      <c r="GR350">
        <v>0</v>
      </c>
      <c r="GS350">
        <v>0</v>
      </c>
      <c r="GT350">
        <v>0</v>
      </c>
      <c r="GU350" t="s">
        <v>3</v>
      </c>
      <c r="GV350">
        <f t="shared" si="317"/>
        <v>0</v>
      </c>
      <c r="GW350">
        <v>1</v>
      </c>
      <c r="GX350">
        <f t="shared" si="318"/>
        <v>0</v>
      </c>
      <c r="HA350">
        <v>0</v>
      </c>
      <c r="HB350">
        <v>0</v>
      </c>
      <c r="HC350">
        <f t="shared" si="319"/>
        <v>0</v>
      </c>
      <c r="HE350" t="s">
        <v>3</v>
      </c>
      <c r="HF350" t="s">
        <v>3</v>
      </c>
      <c r="HM350" t="s">
        <v>3</v>
      </c>
      <c r="HN350" t="s">
        <v>3</v>
      </c>
      <c r="HO350" t="s">
        <v>3</v>
      </c>
      <c r="HP350" t="s">
        <v>3</v>
      </c>
      <c r="HQ350" t="s">
        <v>3</v>
      </c>
      <c r="IK350">
        <v>0</v>
      </c>
    </row>
    <row r="351" spans="1:245" x14ac:dyDescent="0.2">
      <c r="A351">
        <v>17</v>
      </c>
      <c r="B351">
        <v>1</v>
      </c>
      <c r="C351">
        <f>ROW(SmtRes!A105)</f>
        <v>105</v>
      </c>
      <c r="D351">
        <f>ROW(EtalonRes!A184)</f>
        <v>184</v>
      </c>
      <c r="E351" t="s">
        <v>188</v>
      </c>
      <c r="F351" t="s">
        <v>60</v>
      </c>
      <c r="G351" t="s">
        <v>189</v>
      </c>
      <c r="H351" t="s">
        <v>62</v>
      </c>
      <c r="I351">
        <v>4</v>
      </c>
      <c r="J351">
        <v>0</v>
      </c>
      <c r="K351">
        <v>4</v>
      </c>
      <c r="O351">
        <f t="shared" si="280"/>
        <v>12530.27</v>
      </c>
      <c r="P351">
        <f t="shared" si="281"/>
        <v>188.53</v>
      </c>
      <c r="Q351">
        <f t="shared" si="282"/>
        <v>7650.75</v>
      </c>
      <c r="R351">
        <f t="shared" si="283"/>
        <v>3724.81</v>
      </c>
      <c r="S351">
        <f t="shared" si="284"/>
        <v>4690.99</v>
      </c>
      <c r="T351">
        <f t="shared" si="285"/>
        <v>0</v>
      </c>
      <c r="U351">
        <f t="shared" si="286"/>
        <v>12.783119999999998</v>
      </c>
      <c r="V351">
        <f t="shared" si="287"/>
        <v>0</v>
      </c>
      <c r="W351">
        <f t="shared" si="288"/>
        <v>0</v>
      </c>
      <c r="X351">
        <f t="shared" si="289"/>
        <v>3705.88</v>
      </c>
      <c r="Y351">
        <f t="shared" si="290"/>
        <v>1923.31</v>
      </c>
      <c r="AA351">
        <v>54346617</v>
      </c>
      <c r="AB351">
        <f t="shared" si="291"/>
        <v>194</v>
      </c>
      <c r="AC351">
        <f t="shared" si="292"/>
        <v>5.72</v>
      </c>
      <c r="AD351">
        <f t="shared" si="293"/>
        <v>150.65</v>
      </c>
      <c r="AE351">
        <f t="shared" si="294"/>
        <v>29.88</v>
      </c>
      <c r="AF351">
        <f t="shared" si="295"/>
        <v>37.630000000000003</v>
      </c>
      <c r="AG351">
        <f t="shared" si="296"/>
        <v>0</v>
      </c>
      <c r="AH351">
        <f t="shared" si="297"/>
        <v>2.94</v>
      </c>
      <c r="AI351">
        <f t="shared" si="298"/>
        <v>0</v>
      </c>
      <c r="AJ351">
        <f t="shared" si="299"/>
        <v>0</v>
      </c>
      <c r="AK351">
        <v>194</v>
      </c>
      <c r="AL351">
        <v>5.72</v>
      </c>
      <c r="AM351">
        <v>150.65</v>
      </c>
      <c r="AN351">
        <v>29.88</v>
      </c>
      <c r="AO351">
        <v>37.630000000000003</v>
      </c>
      <c r="AP351">
        <v>0</v>
      </c>
      <c r="AQ351">
        <v>2.94</v>
      </c>
      <c r="AR351">
        <v>0</v>
      </c>
      <c r="AS351">
        <v>0</v>
      </c>
      <c r="AT351">
        <v>79</v>
      </c>
      <c r="AU351">
        <v>41</v>
      </c>
      <c r="AV351">
        <v>1.087</v>
      </c>
      <c r="AW351">
        <v>1</v>
      </c>
      <c r="AZ351">
        <v>1</v>
      </c>
      <c r="BA351">
        <v>28.67</v>
      </c>
      <c r="BB351">
        <v>11.68</v>
      </c>
      <c r="BC351">
        <v>8.24</v>
      </c>
      <c r="BD351" t="s">
        <v>3</v>
      </c>
      <c r="BE351" t="s">
        <v>3</v>
      </c>
      <c r="BF351" t="s">
        <v>3</v>
      </c>
      <c r="BG351" t="s">
        <v>3</v>
      </c>
      <c r="BH351">
        <v>0</v>
      </c>
      <c r="BI351">
        <v>2</v>
      </c>
      <c r="BJ351" t="s">
        <v>63</v>
      </c>
      <c r="BM351">
        <v>329</v>
      </c>
      <c r="BN351">
        <v>0</v>
      </c>
      <c r="BO351" t="s">
        <v>60</v>
      </c>
      <c r="BP351">
        <v>1</v>
      </c>
      <c r="BQ351">
        <v>40</v>
      </c>
      <c r="BR351">
        <v>0</v>
      </c>
      <c r="BS351">
        <v>28.67</v>
      </c>
      <c r="BT351">
        <v>1</v>
      </c>
      <c r="BU351">
        <v>1</v>
      </c>
      <c r="BV351">
        <v>1</v>
      </c>
      <c r="BW351">
        <v>1</v>
      </c>
      <c r="BX351">
        <v>1</v>
      </c>
      <c r="BY351" t="s">
        <v>3</v>
      </c>
      <c r="BZ351">
        <v>79</v>
      </c>
      <c r="CA351">
        <v>41</v>
      </c>
      <c r="CB351" t="s">
        <v>3</v>
      </c>
      <c r="CE351">
        <v>30</v>
      </c>
      <c r="CF351">
        <v>0</v>
      </c>
      <c r="CG351">
        <v>0</v>
      </c>
      <c r="CM351">
        <v>0</v>
      </c>
      <c r="CN351" t="s">
        <v>3</v>
      </c>
      <c r="CO351">
        <v>0</v>
      </c>
      <c r="CP351">
        <f t="shared" si="300"/>
        <v>12530.27</v>
      </c>
      <c r="CQ351">
        <f t="shared" si="301"/>
        <v>47.13</v>
      </c>
      <c r="CR351">
        <f t="shared" si="302"/>
        <v>1912.72</v>
      </c>
      <c r="CS351">
        <f t="shared" si="303"/>
        <v>931.2</v>
      </c>
      <c r="CT351">
        <f t="shared" si="304"/>
        <v>1172.5999999999999</v>
      </c>
      <c r="CU351">
        <f t="shared" si="305"/>
        <v>0</v>
      </c>
      <c r="CV351">
        <f t="shared" si="306"/>
        <v>3.1957799999999996</v>
      </c>
      <c r="CW351">
        <f t="shared" si="307"/>
        <v>0</v>
      </c>
      <c r="CX351">
        <f t="shared" si="308"/>
        <v>0</v>
      </c>
      <c r="CY351">
        <f t="shared" si="309"/>
        <v>3705.8820999999998</v>
      </c>
      <c r="CZ351">
        <f t="shared" si="310"/>
        <v>1923.3058999999998</v>
      </c>
      <c r="DC351" t="s">
        <v>3</v>
      </c>
      <c r="DD351" t="s">
        <v>3</v>
      </c>
      <c r="DE351" t="s">
        <v>3</v>
      </c>
      <c r="DF351" t="s">
        <v>3</v>
      </c>
      <c r="DG351" t="s">
        <v>3</v>
      </c>
      <c r="DH351" t="s">
        <v>3</v>
      </c>
      <c r="DI351" t="s">
        <v>3</v>
      </c>
      <c r="DJ351" t="s">
        <v>3</v>
      </c>
      <c r="DK351" t="s">
        <v>3</v>
      </c>
      <c r="DL351" t="s">
        <v>3</v>
      </c>
      <c r="DM351" t="s">
        <v>3</v>
      </c>
      <c r="DN351">
        <v>114</v>
      </c>
      <c r="DO351">
        <v>67</v>
      </c>
      <c r="DP351">
        <v>1.087</v>
      </c>
      <c r="DQ351">
        <v>1</v>
      </c>
      <c r="DU351">
        <v>1013</v>
      </c>
      <c r="DV351" t="s">
        <v>62</v>
      </c>
      <c r="DW351" t="s">
        <v>62</v>
      </c>
      <c r="DX351">
        <v>1</v>
      </c>
      <c r="DZ351" t="s">
        <v>3</v>
      </c>
      <c r="EA351" t="s">
        <v>3</v>
      </c>
      <c r="EB351" t="s">
        <v>3</v>
      </c>
      <c r="EC351" t="s">
        <v>3</v>
      </c>
      <c r="EE351">
        <v>54008073</v>
      </c>
      <c r="EF351">
        <v>40</v>
      </c>
      <c r="EG351" t="s">
        <v>56</v>
      </c>
      <c r="EH351">
        <v>0</v>
      </c>
      <c r="EI351" t="s">
        <v>3</v>
      </c>
      <c r="EJ351">
        <v>2</v>
      </c>
      <c r="EK351">
        <v>329</v>
      </c>
      <c r="EL351" t="s">
        <v>64</v>
      </c>
      <c r="EM351" t="s">
        <v>65</v>
      </c>
      <c r="EO351" t="s">
        <v>3</v>
      </c>
      <c r="EQ351">
        <v>0</v>
      </c>
      <c r="ER351">
        <v>194</v>
      </c>
      <c r="ES351">
        <v>5.72</v>
      </c>
      <c r="ET351">
        <v>150.65</v>
      </c>
      <c r="EU351">
        <v>29.88</v>
      </c>
      <c r="EV351">
        <v>37.630000000000003</v>
      </c>
      <c r="EW351">
        <v>2.94</v>
      </c>
      <c r="EX351">
        <v>0</v>
      </c>
      <c r="EY351">
        <v>0</v>
      </c>
      <c r="FQ351">
        <v>0</v>
      </c>
      <c r="FR351">
        <f t="shared" si="311"/>
        <v>0</v>
      </c>
      <c r="FS351">
        <v>0</v>
      </c>
      <c r="FX351">
        <v>114</v>
      </c>
      <c r="FY351">
        <v>67</v>
      </c>
      <c r="GA351" t="s">
        <v>3</v>
      </c>
      <c r="GD351">
        <v>0</v>
      </c>
      <c r="GF351">
        <v>-529037221</v>
      </c>
      <c r="GG351">
        <v>2</v>
      </c>
      <c r="GH351">
        <v>1</v>
      </c>
      <c r="GI351">
        <v>2</v>
      </c>
      <c r="GJ351">
        <v>0</v>
      </c>
      <c r="GK351">
        <f>ROUND(R351*(R12)/100,2)</f>
        <v>5959.7</v>
      </c>
      <c r="GL351">
        <f t="shared" si="312"/>
        <v>0</v>
      </c>
      <c r="GM351">
        <f t="shared" si="313"/>
        <v>24119.16</v>
      </c>
      <c r="GN351">
        <f t="shared" si="314"/>
        <v>0</v>
      </c>
      <c r="GO351">
        <f t="shared" si="315"/>
        <v>24119.16</v>
      </c>
      <c r="GP351">
        <f t="shared" si="316"/>
        <v>0</v>
      </c>
      <c r="GR351">
        <v>0</v>
      </c>
      <c r="GS351">
        <v>0</v>
      </c>
      <c r="GT351">
        <v>0</v>
      </c>
      <c r="GU351" t="s">
        <v>3</v>
      </c>
      <c r="GV351">
        <f t="shared" si="317"/>
        <v>0</v>
      </c>
      <c r="GW351">
        <v>1</v>
      </c>
      <c r="GX351">
        <f t="shared" si="318"/>
        <v>0</v>
      </c>
      <c r="HA351">
        <v>0</v>
      </c>
      <c r="HB351">
        <v>0</v>
      </c>
      <c r="HC351">
        <f t="shared" si="319"/>
        <v>0</v>
      </c>
      <c r="HE351" t="s">
        <v>3</v>
      </c>
      <c r="HF351" t="s">
        <v>3</v>
      </c>
      <c r="HM351" t="s">
        <v>3</v>
      </c>
      <c r="HN351" t="s">
        <v>3</v>
      </c>
      <c r="HO351" t="s">
        <v>3</v>
      </c>
      <c r="HP351" t="s">
        <v>3</v>
      </c>
      <c r="HQ351" t="s">
        <v>3</v>
      </c>
      <c r="IK351">
        <v>0</v>
      </c>
    </row>
    <row r="352" spans="1:245" x14ac:dyDescent="0.2">
      <c r="A352">
        <v>17</v>
      </c>
      <c r="B352">
        <v>1</v>
      </c>
      <c r="C352">
        <f>ROW(SmtRes!A106)</f>
        <v>106</v>
      </c>
      <c r="D352">
        <f>ROW(EtalonRes!A185)</f>
        <v>185</v>
      </c>
      <c r="E352" t="s">
        <v>190</v>
      </c>
      <c r="F352" t="s">
        <v>335</v>
      </c>
      <c r="G352" t="s">
        <v>336</v>
      </c>
      <c r="H352" t="s">
        <v>62</v>
      </c>
      <c r="I352">
        <v>2</v>
      </c>
      <c r="J352">
        <v>0</v>
      </c>
      <c r="K352">
        <v>2</v>
      </c>
      <c r="O352">
        <f t="shared" si="280"/>
        <v>1063.8499999999999</v>
      </c>
      <c r="P352">
        <f t="shared" si="281"/>
        <v>0</v>
      </c>
      <c r="Q352">
        <f t="shared" si="282"/>
        <v>906.16</v>
      </c>
      <c r="R352">
        <f t="shared" si="283"/>
        <v>465.03</v>
      </c>
      <c r="S352">
        <f t="shared" si="284"/>
        <v>157.69</v>
      </c>
      <c r="T352">
        <f t="shared" si="285"/>
        <v>0</v>
      </c>
      <c r="U352">
        <f t="shared" si="286"/>
        <v>0.45653999999999995</v>
      </c>
      <c r="V352">
        <f t="shared" si="287"/>
        <v>0</v>
      </c>
      <c r="W352">
        <f t="shared" si="288"/>
        <v>0</v>
      </c>
      <c r="X352">
        <f t="shared" si="289"/>
        <v>124.58</v>
      </c>
      <c r="Y352">
        <f t="shared" si="290"/>
        <v>64.650000000000006</v>
      </c>
      <c r="AA352">
        <v>54346617</v>
      </c>
      <c r="AB352">
        <f t="shared" si="291"/>
        <v>37.119999999999997</v>
      </c>
      <c r="AC352">
        <f t="shared" si="292"/>
        <v>0</v>
      </c>
      <c r="AD352">
        <f t="shared" si="293"/>
        <v>34.590000000000003</v>
      </c>
      <c r="AE352">
        <f t="shared" si="294"/>
        <v>7.46</v>
      </c>
      <c r="AF352">
        <f t="shared" si="295"/>
        <v>2.5299999999999998</v>
      </c>
      <c r="AG352">
        <f t="shared" si="296"/>
        <v>0</v>
      </c>
      <c r="AH352">
        <f t="shared" si="297"/>
        <v>0.21</v>
      </c>
      <c r="AI352">
        <f t="shared" si="298"/>
        <v>0</v>
      </c>
      <c r="AJ352">
        <f t="shared" si="299"/>
        <v>0</v>
      </c>
      <c r="AK352">
        <v>37.119999999999997</v>
      </c>
      <c r="AL352">
        <v>0</v>
      </c>
      <c r="AM352">
        <v>34.590000000000003</v>
      </c>
      <c r="AN352">
        <v>7.46</v>
      </c>
      <c r="AO352">
        <v>2.5299999999999998</v>
      </c>
      <c r="AP352">
        <v>0</v>
      </c>
      <c r="AQ352">
        <v>0.21</v>
      </c>
      <c r="AR352">
        <v>0</v>
      </c>
      <c r="AS352">
        <v>0</v>
      </c>
      <c r="AT352">
        <v>79</v>
      </c>
      <c r="AU352">
        <v>41</v>
      </c>
      <c r="AV352">
        <v>1.087</v>
      </c>
      <c r="AW352">
        <v>1</v>
      </c>
      <c r="AZ352">
        <v>1</v>
      </c>
      <c r="BA352">
        <v>28.67</v>
      </c>
      <c r="BB352">
        <v>12.05</v>
      </c>
      <c r="BC352">
        <v>1</v>
      </c>
      <c r="BD352" t="s">
        <v>3</v>
      </c>
      <c r="BE352" t="s">
        <v>3</v>
      </c>
      <c r="BF352" t="s">
        <v>3</v>
      </c>
      <c r="BG352" t="s">
        <v>3</v>
      </c>
      <c r="BH352">
        <v>0</v>
      </c>
      <c r="BI352">
        <v>2</v>
      </c>
      <c r="BJ352" t="s">
        <v>337</v>
      </c>
      <c r="BM352">
        <v>326</v>
      </c>
      <c r="BN352">
        <v>0</v>
      </c>
      <c r="BO352" t="s">
        <v>335</v>
      </c>
      <c r="BP352">
        <v>1</v>
      </c>
      <c r="BQ352">
        <v>40</v>
      </c>
      <c r="BR352">
        <v>0</v>
      </c>
      <c r="BS352">
        <v>28.67</v>
      </c>
      <c r="BT352">
        <v>1</v>
      </c>
      <c r="BU352">
        <v>1</v>
      </c>
      <c r="BV352">
        <v>1</v>
      </c>
      <c r="BW352">
        <v>1</v>
      </c>
      <c r="BX352">
        <v>1</v>
      </c>
      <c r="BY352" t="s">
        <v>3</v>
      </c>
      <c r="BZ352">
        <v>79</v>
      </c>
      <c r="CA352">
        <v>41</v>
      </c>
      <c r="CB352" t="s">
        <v>3</v>
      </c>
      <c r="CE352">
        <v>30</v>
      </c>
      <c r="CF352">
        <v>0</v>
      </c>
      <c r="CG352">
        <v>0</v>
      </c>
      <c r="CM352">
        <v>0</v>
      </c>
      <c r="CN352" t="s">
        <v>3</v>
      </c>
      <c r="CO352">
        <v>0</v>
      </c>
      <c r="CP352">
        <f t="shared" si="300"/>
        <v>1063.8499999999999</v>
      </c>
      <c r="CQ352">
        <f t="shared" si="301"/>
        <v>0</v>
      </c>
      <c r="CR352">
        <f t="shared" si="302"/>
        <v>453.08</v>
      </c>
      <c r="CS352">
        <f t="shared" si="303"/>
        <v>232.51</v>
      </c>
      <c r="CT352">
        <f t="shared" si="304"/>
        <v>78.84</v>
      </c>
      <c r="CU352">
        <f t="shared" si="305"/>
        <v>0</v>
      </c>
      <c r="CV352">
        <f t="shared" si="306"/>
        <v>0.22826999999999997</v>
      </c>
      <c r="CW352">
        <f t="shared" si="307"/>
        <v>0</v>
      </c>
      <c r="CX352">
        <f t="shared" si="308"/>
        <v>0</v>
      </c>
      <c r="CY352">
        <f t="shared" si="309"/>
        <v>124.57510000000001</v>
      </c>
      <c r="CZ352">
        <f t="shared" si="310"/>
        <v>64.652899999999988</v>
      </c>
      <c r="DC352" t="s">
        <v>3</v>
      </c>
      <c r="DD352" t="s">
        <v>3</v>
      </c>
      <c r="DE352" t="s">
        <v>3</v>
      </c>
      <c r="DF352" t="s">
        <v>3</v>
      </c>
      <c r="DG352" t="s">
        <v>3</v>
      </c>
      <c r="DH352" t="s">
        <v>3</v>
      </c>
      <c r="DI352" t="s">
        <v>3</v>
      </c>
      <c r="DJ352" t="s">
        <v>3</v>
      </c>
      <c r="DK352" t="s">
        <v>3</v>
      </c>
      <c r="DL352" t="s">
        <v>3</v>
      </c>
      <c r="DM352" t="s">
        <v>3</v>
      </c>
      <c r="DN352">
        <v>114</v>
      </c>
      <c r="DO352">
        <v>67</v>
      </c>
      <c r="DP352">
        <v>1.087</v>
      </c>
      <c r="DQ352">
        <v>1</v>
      </c>
      <c r="DU352">
        <v>1013</v>
      </c>
      <c r="DV352" t="s">
        <v>62</v>
      </c>
      <c r="DW352" t="s">
        <v>62</v>
      </c>
      <c r="DX352">
        <v>1</v>
      </c>
      <c r="DZ352" t="s">
        <v>3</v>
      </c>
      <c r="EA352" t="s">
        <v>3</v>
      </c>
      <c r="EB352" t="s">
        <v>3</v>
      </c>
      <c r="EC352" t="s">
        <v>3</v>
      </c>
      <c r="EE352">
        <v>54008070</v>
      </c>
      <c r="EF352">
        <v>40</v>
      </c>
      <c r="EG352" t="s">
        <v>56</v>
      </c>
      <c r="EH352">
        <v>0</v>
      </c>
      <c r="EI352" t="s">
        <v>3</v>
      </c>
      <c r="EJ352">
        <v>2</v>
      </c>
      <c r="EK352">
        <v>326</v>
      </c>
      <c r="EL352" t="s">
        <v>70</v>
      </c>
      <c r="EM352" t="s">
        <v>71</v>
      </c>
      <c r="EO352" t="s">
        <v>3</v>
      </c>
      <c r="EQ352">
        <v>0</v>
      </c>
      <c r="ER352">
        <v>37.119999999999997</v>
      </c>
      <c r="ES352">
        <v>0</v>
      </c>
      <c r="ET352">
        <v>34.590000000000003</v>
      </c>
      <c r="EU352">
        <v>7.46</v>
      </c>
      <c r="EV352">
        <v>2.5299999999999998</v>
      </c>
      <c r="EW352">
        <v>0.21</v>
      </c>
      <c r="EX352">
        <v>0</v>
      </c>
      <c r="EY352">
        <v>0</v>
      </c>
      <c r="FQ352">
        <v>0</v>
      </c>
      <c r="FR352">
        <f t="shared" si="311"/>
        <v>0</v>
      </c>
      <c r="FS352">
        <v>0</v>
      </c>
      <c r="FX352">
        <v>114</v>
      </c>
      <c r="FY352">
        <v>67</v>
      </c>
      <c r="GA352" t="s">
        <v>3</v>
      </c>
      <c r="GD352">
        <v>0</v>
      </c>
      <c r="GF352">
        <v>-883463094</v>
      </c>
      <c r="GG352">
        <v>2</v>
      </c>
      <c r="GH352">
        <v>1</v>
      </c>
      <c r="GI352">
        <v>2</v>
      </c>
      <c r="GJ352">
        <v>0</v>
      </c>
      <c r="GK352">
        <f>ROUND(R352*(R12)/100,2)</f>
        <v>744.05</v>
      </c>
      <c r="GL352">
        <f t="shared" si="312"/>
        <v>0</v>
      </c>
      <c r="GM352">
        <f t="shared" si="313"/>
        <v>1997.13</v>
      </c>
      <c r="GN352">
        <f t="shared" si="314"/>
        <v>0</v>
      </c>
      <c r="GO352">
        <f t="shared" si="315"/>
        <v>1997.13</v>
      </c>
      <c r="GP352">
        <f t="shared" si="316"/>
        <v>0</v>
      </c>
      <c r="GR352">
        <v>0</v>
      </c>
      <c r="GS352">
        <v>0</v>
      </c>
      <c r="GT352">
        <v>0</v>
      </c>
      <c r="GU352" t="s">
        <v>3</v>
      </c>
      <c r="GV352">
        <f t="shared" si="317"/>
        <v>0</v>
      </c>
      <c r="GW352">
        <v>1</v>
      </c>
      <c r="GX352">
        <f t="shared" si="318"/>
        <v>0</v>
      </c>
      <c r="HA352">
        <v>0</v>
      </c>
      <c r="HB352">
        <v>0</v>
      </c>
      <c r="HC352">
        <f t="shared" si="319"/>
        <v>0</v>
      </c>
      <c r="HE352" t="s">
        <v>3</v>
      </c>
      <c r="HF352" t="s">
        <v>3</v>
      </c>
      <c r="HM352" t="s">
        <v>3</v>
      </c>
      <c r="HN352" t="s">
        <v>3</v>
      </c>
      <c r="HO352" t="s">
        <v>3</v>
      </c>
      <c r="HP352" t="s">
        <v>3</v>
      </c>
      <c r="HQ352" t="s">
        <v>3</v>
      </c>
      <c r="IK352">
        <v>0</v>
      </c>
    </row>
    <row r="353" spans="1:245" x14ac:dyDescent="0.2">
      <c r="A353">
        <v>17</v>
      </c>
      <c r="B353">
        <v>1</v>
      </c>
      <c r="C353">
        <f>ROW(SmtRes!A107)</f>
        <v>107</v>
      </c>
      <c r="D353">
        <f>ROW(EtalonRes!A186)</f>
        <v>186</v>
      </c>
      <c r="E353" t="s">
        <v>192</v>
      </c>
      <c r="F353" t="s">
        <v>67</v>
      </c>
      <c r="G353" t="s">
        <v>191</v>
      </c>
      <c r="H353" t="s">
        <v>62</v>
      </c>
      <c r="I353">
        <v>2</v>
      </c>
      <c r="J353">
        <v>0</v>
      </c>
      <c r="K353">
        <v>2</v>
      </c>
      <c r="O353">
        <f t="shared" si="280"/>
        <v>781.16</v>
      </c>
      <c r="P353">
        <f t="shared" si="281"/>
        <v>1.1599999999999999</v>
      </c>
      <c r="Q353">
        <f t="shared" si="282"/>
        <v>517.66999999999996</v>
      </c>
      <c r="R353">
        <f t="shared" si="283"/>
        <v>265.48</v>
      </c>
      <c r="S353">
        <f t="shared" si="284"/>
        <v>262.33</v>
      </c>
      <c r="T353">
        <f t="shared" si="285"/>
        <v>0</v>
      </c>
      <c r="U353">
        <f t="shared" si="286"/>
        <v>0.76089999999999991</v>
      </c>
      <c r="V353">
        <f t="shared" si="287"/>
        <v>0</v>
      </c>
      <c r="W353">
        <f t="shared" si="288"/>
        <v>0</v>
      </c>
      <c r="X353">
        <f t="shared" si="289"/>
        <v>207.24</v>
      </c>
      <c r="Y353">
        <f t="shared" si="290"/>
        <v>107.56</v>
      </c>
      <c r="AA353">
        <v>54346617</v>
      </c>
      <c r="AB353">
        <f t="shared" si="291"/>
        <v>24.04</v>
      </c>
      <c r="AC353">
        <f t="shared" si="292"/>
        <v>7.0000000000000007E-2</v>
      </c>
      <c r="AD353">
        <f t="shared" si="293"/>
        <v>19.760000000000002</v>
      </c>
      <c r="AE353">
        <f t="shared" si="294"/>
        <v>4.26</v>
      </c>
      <c r="AF353">
        <f t="shared" si="295"/>
        <v>4.21</v>
      </c>
      <c r="AG353">
        <f t="shared" si="296"/>
        <v>0</v>
      </c>
      <c r="AH353">
        <f t="shared" si="297"/>
        <v>0.35</v>
      </c>
      <c r="AI353">
        <f t="shared" si="298"/>
        <v>0</v>
      </c>
      <c r="AJ353">
        <f t="shared" si="299"/>
        <v>0</v>
      </c>
      <c r="AK353">
        <v>24.04</v>
      </c>
      <c r="AL353">
        <v>7.0000000000000007E-2</v>
      </c>
      <c r="AM353">
        <v>19.760000000000002</v>
      </c>
      <c r="AN353">
        <v>4.26</v>
      </c>
      <c r="AO353">
        <v>4.21</v>
      </c>
      <c r="AP353">
        <v>0</v>
      </c>
      <c r="AQ353">
        <v>0.35</v>
      </c>
      <c r="AR353">
        <v>0</v>
      </c>
      <c r="AS353">
        <v>0</v>
      </c>
      <c r="AT353">
        <v>79</v>
      </c>
      <c r="AU353">
        <v>41</v>
      </c>
      <c r="AV353">
        <v>1.087</v>
      </c>
      <c r="AW353">
        <v>1</v>
      </c>
      <c r="AZ353">
        <v>1</v>
      </c>
      <c r="BA353">
        <v>28.67</v>
      </c>
      <c r="BB353">
        <v>12.05</v>
      </c>
      <c r="BC353">
        <v>8.2899999999999991</v>
      </c>
      <c r="BD353" t="s">
        <v>3</v>
      </c>
      <c r="BE353" t="s">
        <v>3</v>
      </c>
      <c r="BF353" t="s">
        <v>3</v>
      </c>
      <c r="BG353" t="s">
        <v>3</v>
      </c>
      <c r="BH353">
        <v>0</v>
      </c>
      <c r="BI353">
        <v>2</v>
      </c>
      <c r="BJ353" t="s">
        <v>69</v>
      </c>
      <c r="BM353">
        <v>326</v>
      </c>
      <c r="BN353">
        <v>0</v>
      </c>
      <c r="BO353" t="s">
        <v>67</v>
      </c>
      <c r="BP353">
        <v>1</v>
      </c>
      <c r="BQ353">
        <v>40</v>
      </c>
      <c r="BR353">
        <v>0</v>
      </c>
      <c r="BS353">
        <v>28.67</v>
      </c>
      <c r="BT353">
        <v>1</v>
      </c>
      <c r="BU353">
        <v>1</v>
      </c>
      <c r="BV353">
        <v>1</v>
      </c>
      <c r="BW353">
        <v>1</v>
      </c>
      <c r="BX353">
        <v>1</v>
      </c>
      <c r="BY353" t="s">
        <v>3</v>
      </c>
      <c r="BZ353">
        <v>79</v>
      </c>
      <c r="CA353">
        <v>41</v>
      </c>
      <c r="CB353" t="s">
        <v>3</v>
      </c>
      <c r="CE353">
        <v>30</v>
      </c>
      <c r="CF353">
        <v>0</v>
      </c>
      <c r="CG353">
        <v>0</v>
      </c>
      <c r="CM353">
        <v>0</v>
      </c>
      <c r="CN353" t="s">
        <v>3</v>
      </c>
      <c r="CO353">
        <v>0</v>
      </c>
      <c r="CP353">
        <f t="shared" si="300"/>
        <v>781.15999999999985</v>
      </c>
      <c r="CQ353">
        <f t="shared" si="301"/>
        <v>0.57999999999999996</v>
      </c>
      <c r="CR353">
        <f t="shared" si="302"/>
        <v>258.83</v>
      </c>
      <c r="CS353">
        <f t="shared" si="303"/>
        <v>132.74</v>
      </c>
      <c r="CT353">
        <f t="shared" si="304"/>
        <v>131.31</v>
      </c>
      <c r="CU353">
        <f t="shared" si="305"/>
        <v>0</v>
      </c>
      <c r="CV353">
        <f t="shared" si="306"/>
        <v>0.38044999999999995</v>
      </c>
      <c r="CW353">
        <f t="shared" si="307"/>
        <v>0</v>
      </c>
      <c r="CX353">
        <f t="shared" si="308"/>
        <v>0</v>
      </c>
      <c r="CY353">
        <f t="shared" si="309"/>
        <v>207.2407</v>
      </c>
      <c r="CZ353">
        <f t="shared" si="310"/>
        <v>107.55529999999999</v>
      </c>
      <c r="DC353" t="s">
        <v>3</v>
      </c>
      <c r="DD353" t="s">
        <v>3</v>
      </c>
      <c r="DE353" t="s">
        <v>3</v>
      </c>
      <c r="DF353" t="s">
        <v>3</v>
      </c>
      <c r="DG353" t="s">
        <v>3</v>
      </c>
      <c r="DH353" t="s">
        <v>3</v>
      </c>
      <c r="DI353" t="s">
        <v>3</v>
      </c>
      <c r="DJ353" t="s">
        <v>3</v>
      </c>
      <c r="DK353" t="s">
        <v>3</v>
      </c>
      <c r="DL353" t="s">
        <v>3</v>
      </c>
      <c r="DM353" t="s">
        <v>3</v>
      </c>
      <c r="DN353">
        <v>114</v>
      </c>
      <c r="DO353">
        <v>67</v>
      </c>
      <c r="DP353">
        <v>1.087</v>
      </c>
      <c r="DQ353">
        <v>1</v>
      </c>
      <c r="DU353">
        <v>1013</v>
      </c>
      <c r="DV353" t="s">
        <v>62</v>
      </c>
      <c r="DW353" t="s">
        <v>62</v>
      </c>
      <c r="DX353">
        <v>1</v>
      </c>
      <c r="DZ353" t="s">
        <v>3</v>
      </c>
      <c r="EA353" t="s">
        <v>3</v>
      </c>
      <c r="EB353" t="s">
        <v>3</v>
      </c>
      <c r="EC353" t="s">
        <v>3</v>
      </c>
      <c r="EE353">
        <v>54008070</v>
      </c>
      <c r="EF353">
        <v>40</v>
      </c>
      <c r="EG353" t="s">
        <v>56</v>
      </c>
      <c r="EH353">
        <v>0</v>
      </c>
      <c r="EI353" t="s">
        <v>3</v>
      </c>
      <c r="EJ353">
        <v>2</v>
      </c>
      <c r="EK353">
        <v>326</v>
      </c>
      <c r="EL353" t="s">
        <v>70</v>
      </c>
      <c r="EM353" t="s">
        <v>71</v>
      </c>
      <c r="EO353" t="s">
        <v>3</v>
      </c>
      <c r="EQ353">
        <v>0</v>
      </c>
      <c r="ER353">
        <v>24.04</v>
      </c>
      <c r="ES353">
        <v>7.0000000000000007E-2</v>
      </c>
      <c r="ET353">
        <v>19.760000000000002</v>
      </c>
      <c r="EU353">
        <v>4.26</v>
      </c>
      <c r="EV353">
        <v>4.21</v>
      </c>
      <c r="EW353">
        <v>0.35</v>
      </c>
      <c r="EX353">
        <v>0</v>
      </c>
      <c r="EY353">
        <v>0</v>
      </c>
      <c r="FQ353">
        <v>0</v>
      </c>
      <c r="FR353">
        <f t="shared" si="311"/>
        <v>0</v>
      </c>
      <c r="FS353">
        <v>0</v>
      </c>
      <c r="FX353">
        <v>114</v>
      </c>
      <c r="FY353">
        <v>67</v>
      </c>
      <c r="GA353" t="s">
        <v>3</v>
      </c>
      <c r="GD353">
        <v>0</v>
      </c>
      <c r="GF353">
        <v>-439366334</v>
      </c>
      <c r="GG353">
        <v>2</v>
      </c>
      <c r="GH353">
        <v>1</v>
      </c>
      <c r="GI353">
        <v>2</v>
      </c>
      <c r="GJ353">
        <v>0</v>
      </c>
      <c r="GK353">
        <f>ROUND(R353*(R12)/100,2)</f>
        <v>424.77</v>
      </c>
      <c r="GL353">
        <f t="shared" si="312"/>
        <v>0</v>
      </c>
      <c r="GM353">
        <f t="shared" si="313"/>
        <v>1520.73</v>
      </c>
      <c r="GN353">
        <f t="shared" si="314"/>
        <v>0</v>
      </c>
      <c r="GO353">
        <f t="shared" si="315"/>
        <v>1520.73</v>
      </c>
      <c r="GP353">
        <f t="shared" si="316"/>
        <v>0</v>
      </c>
      <c r="GR353">
        <v>0</v>
      </c>
      <c r="GS353">
        <v>0</v>
      </c>
      <c r="GT353">
        <v>0</v>
      </c>
      <c r="GU353" t="s">
        <v>3</v>
      </c>
      <c r="GV353">
        <f t="shared" si="317"/>
        <v>0</v>
      </c>
      <c r="GW353">
        <v>1</v>
      </c>
      <c r="GX353">
        <f t="shared" si="318"/>
        <v>0</v>
      </c>
      <c r="HA353">
        <v>0</v>
      </c>
      <c r="HB353">
        <v>0</v>
      </c>
      <c r="HC353">
        <f t="shared" si="319"/>
        <v>0</v>
      </c>
      <c r="HE353" t="s">
        <v>3</v>
      </c>
      <c r="HF353" t="s">
        <v>3</v>
      </c>
      <c r="HM353" t="s">
        <v>3</v>
      </c>
      <c r="HN353" t="s">
        <v>3</v>
      </c>
      <c r="HO353" t="s">
        <v>3</v>
      </c>
      <c r="HP353" t="s">
        <v>3</v>
      </c>
      <c r="HQ353" t="s">
        <v>3</v>
      </c>
      <c r="IK353">
        <v>0</v>
      </c>
    </row>
    <row r="354" spans="1:245" x14ac:dyDescent="0.2">
      <c r="A354">
        <v>17</v>
      </c>
      <c r="B354">
        <v>1</v>
      </c>
      <c r="C354">
        <f>ROW(SmtRes!A108)</f>
        <v>108</v>
      </c>
      <c r="D354">
        <f>ROW(EtalonRes!A187)</f>
        <v>187</v>
      </c>
      <c r="E354" t="s">
        <v>194</v>
      </c>
      <c r="F354" t="s">
        <v>73</v>
      </c>
      <c r="G354" t="s">
        <v>193</v>
      </c>
      <c r="H354" t="s">
        <v>62</v>
      </c>
      <c r="I354">
        <v>97</v>
      </c>
      <c r="J354">
        <v>0</v>
      </c>
      <c r="K354">
        <v>97</v>
      </c>
      <c r="O354">
        <f t="shared" si="280"/>
        <v>15940.29</v>
      </c>
      <c r="P354">
        <f t="shared" si="281"/>
        <v>447.05</v>
      </c>
      <c r="Q354">
        <f t="shared" si="282"/>
        <v>789.26</v>
      </c>
      <c r="R354">
        <f t="shared" si="283"/>
        <v>378.44</v>
      </c>
      <c r="S354">
        <f t="shared" si="284"/>
        <v>14703.98</v>
      </c>
      <c r="T354">
        <f t="shared" si="285"/>
        <v>0</v>
      </c>
      <c r="U354">
        <f t="shared" si="286"/>
        <v>40.623600000000003</v>
      </c>
      <c r="V354">
        <f t="shared" si="287"/>
        <v>0</v>
      </c>
      <c r="W354">
        <f t="shared" si="288"/>
        <v>0</v>
      </c>
      <c r="X354">
        <f t="shared" si="289"/>
        <v>11616.14</v>
      </c>
      <c r="Y354">
        <f t="shared" si="290"/>
        <v>6028.63</v>
      </c>
      <c r="AA354">
        <v>54346617</v>
      </c>
      <c r="AB354">
        <f t="shared" si="291"/>
        <v>6.28</v>
      </c>
      <c r="AC354">
        <f t="shared" si="292"/>
        <v>0.56000000000000005</v>
      </c>
      <c r="AD354">
        <f t="shared" si="293"/>
        <v>0.67</v>
      </c>
      <c r="AE354">
        <f t="shared" si="294"/>
        <v>0.13</v>
      </c>
      <c r="AF354">
        <f t="shared" si="295"/>
        <v>5.05</v>
      </c>
      <c r="AG354">
        <f t="shared" si="296"/>
        <v>0</v>
      </c>
      <c r="AH354">
        <f t="shared" si="297"/>
        <v>0.4</v>
      </c>
      <c r="AI354">
        <f t="shared" si="298"/>
        <v>0</v>
      </c>
      <c r="AJ354">
        <f t="shared" si="299"/>
        <v>0</v>
      </c>
      <c r="AK354">
        <v>6.28</v>
      </c>
      <c r="AL354">
        <v>0.56000000000000005</v>
      </c>
      <c r="AM354">
        <v>0.67</v>
      </c>
      <c r="AN354">
        <v>0.13</v>
      </c>
      <c r="AO354">
        <v>5.05</v>
      </c>
      <c r="AP354">
        <v>0</v>
      </c>
      <c r="AQ354">
        <v>0.4</v>
      </c>
      <c r="AR354">
        <v>0</v>
      </c>
      <c r="AS354">
        <v>0</v>
      </c>
      <c r="AT354">
        <v>79</v>
      </c>
      <c r="AU354">
        <v>41</v>
      </c>
      <c r="AV354">
        <v>1.0469999999999999</v>
      </c>
      <c r="AW354">
        <v>1</v>
      </c>
      <c r="AZ354">
        <v>1</v>
      </c>
      <c r="BA354">
        <v>28.67</v>
      </c>
      <c r="BB354">
        <v>11.6</v>
      </c>
      <c r="BC354">
        <v>8.23</v>
      </c>
      <c r="BD354" t="s">
        <v>3</v>
      </c>
      <c r="BE354" t="s">
        <v>3</v>
      </c>
      <c r="BF354" t="s">
        <v>3</v>
      </c>
      <c r="BG354" t="s">
        <v>3</v>
      </c>
      <c r="BH354">
        <v>0</v>
      </c>
      <c r="BI354">
        <v>2</v>
      </c>
      <c r="BJ354" t="s">
        <v>75</v>
      </c>
      <c r="BM354">
        <v>317</v>
      </c>
      <c r="BN354">
        <v>0</v>
      </c>
      <c r="BO354" t="s">
        <v>73</v>
      </c>
      <c r="BP354">
        <v>1</v>
      </c>
      <c r="BQ354">
        <v>40</v>
      </c>
      <c r="BR354">
        <v>0</v>
      </c>
      <c r="BS354">
        <v>28.67</v>
      </c>
      <c r="BT354">
        <v>1</v>
      </c>
      <c r="BU354">
        <v>1</v>
      </c>
      <c r="BV354">
        <v>1</v>
      </c>
      <c r="BW354">
        <v>1</v>
      </c>
      <c r="BX354">
        <v>1</v>
      </c>
      <c r="BY354" t="s">
        <v>3</v>
      </c>
      <c r="BZ354">
        <v>79</v>
      </c>
      <c r="CA354">
        <v>41</v>
      </c>
      <c r="CB354" t="s">
        <v>3</v>
      </c>
      <c r="CE354">
        <v>30</v>
      </c>
      <c r="CF354">
        <v>0</v>
      </c>
      <c r="CG354">
        <v>0</v>
      </c>
      <c r="CM354">
        <v>0</v>
      </c>
      <c r="CN354" t="s">
        <v>3</v>
      </c>
      <c r="CO354">
        <v>0</v>
      </c>
      <c r="CP354">
        <f t="shared" si="300"/>
        <v>15940.289999999999</v>
      </c>
      <c r="CQ354">
        <f t="shared" si="301"/>
        <v>4.6100000000000003</v>
      </c>
      <c r="CR354">
        <f t="shared" si="302"/>
        <v>8.1199999999999992</v>
      </c>
      <c r="CS354">
        <f t="shared" si="303"/>
        <v>4.01</v>
      </c>
      <c r="CT354">
        <f t="shared" si="304"/>
        <v>151.66</v>
      </c>
      <c r="CU354">
        <f t="shared" si="305"/>
        <v>0</v>
      </c>
      <c r="CV354">
        <f t="shared" si="306"/>
        <v>0.41880000000000001</v>
      </c>
      <c r="CW354">
        <f t="shared" si="307"/>
        <v>0</v>
      </c>
      <c r="CX354">
        <f t="shared" si="308"/>
        <v>0</v>
      </c>
      <c r="CY354">
        <f t="shared" si="309"/>
        <v>11616.144200000001</v>
      </c>
      <c r="CZ354">
        <f t="shared" si="310"/>
        <v>6028.6317999999992</v>
      </c>
      <c r="DC354" t="s">
        <v>3</v>
      </c>
      <c r="DD354" t="s">
        <v>3</v>
      </c>
      <c r="DE354" t="s">
        <v>3</v>
      </c>
      <c r="DF354" t="s">
        <v>3</v>
      </c>
      <c r="DG354" t="s">
        <v>3</v>
      </c>
      <c r="DH354" t="s">
        <v>3</v>
      </c>
      <c r="DI354" t="s">
        <v>3</v>
      </c>
      <c r="DJ354" t="s">
        <v>3</v>
      </c>
      <c r="DK354" t="s">
        <v>3</v>
      </c>
      <c r="DL354" t="s">
        <v>3</v>
      </c>
      <c r="DM354" t="s">
        <v>3</v>
      </c>
      <c r="DN354">
        <v>114</v>
      </c>
      <c r="DO354">
        <v>67</v>
      </c>
      <c r="DP354">
        <v>1.0469999999999999</v>
      </c>
      <c r="DQ354">
        <v>1</v>
      </c>
      <c r="DU354">
        <v>1013</v>
      </c>
      <c r="DV354" t="s">
        <v>62</v>
      </c>
      <c r="DW354" t="s">
        <v>62</v>
      </c>
      <c r="DX354">
        <v>1</v>
      </c>
      <c r="DZ354" t="s">
        <v>3</v>
      </c>
      <c r="EA354" t="s">
        <v>3</v>
      </c>
      <c r="EB354" t="s">
        <v>3</v>
      </c>
      <c r="EC354" t="s">
        <v>3</v>
      </c>
      <c r="EE354">
        <v>54008061</v>
      </c>
      <c r="EF354">
        <v>40</v>
      </c>
      <c r="EG354" t="s">
        <v>56</v>
      </c>
      <c r="EH354">
        <v>0</v>
      </c>
      <c r="EI354" t="s">
        <v>3</v>
      </c>
      <c r="EJ354">
        <v>2</v>
      </c>
      <c r="EK354">
        <v>317</v>
      </c>
      <c r="EL354" t="s">
        <v>76</v>
      </c>
      <c r="EM354" t="s">
        <v>77</v>
      </c>
      <c r="EO354" t="s">
        <v>3</v>
      </c>
      <c r="EQ354">
        <v>0</v>
      </c>
      <c r="ER354">
        <v>6.28</v>
      </c>
      <c r="ES354">
        <v>0.56000000000000005</v>
      </c>
      <c r="ET354">
        <v>0.67</v>
      </c>
      <c r="EU354">
        <v>0.13</v>
      </c>
      <c r="EV354">
        <v>5.05</v>
      </c>
      <c r="EW354">
        <v>0.4</v>
      </c>
      <c r="EX354">
        <v>0</v>
      </c>
      <c r="EY354">
        <v>0</v>
      </c>
      <c r="FQ354">
        <v>0</v>
      </c>
      <c r="FR354">
        <f t="shared" si="311"/>
        <v>0</v>
      </c>
      <c r="FS354">
        <v>0</v>
      </c>
      <c r="FX354">
        <v>114</v>
      </c>
      <c r="FY354">
        <v>67</v>
      </c>
      <c r="GA354" t="s">
        <v>3</v>
      </c>
      <c r="GD354">
        <v>0</v>
      </c>
      <c r="GF354">
        <v>-51036861</v>
      </c>
      <c r="GG354">
        <v>2</v>
      </c>
      <c r="GH354">
        <v>1</v>
      </c>
      <c r="GI354">
        <v>2</v>
      </c>
      <c r="GJ354">
        <v>0</v>
      </c>
      <c r="GK354">
        <f>ROUND(R354*(R12)/100,2)</f>
        <v>605.5</v>
      </c>
      <c r="GL354">
        <f t="shared" si="312"/>
        <v>0</v>
      </c>
      <c r="GM354">
        <f t="shared" si="313"/>
        <v>34190.559999999998</v>
      </c>
      <c r="GN354">
        <f t="shared" si="314"/>
        <v>0</v>
      </c>
      <c r="GO354">
        <f t="shared" si="315"/>
        <v>34190.559999999998</v>
      </c>
      <c r="GP354">
        <f t="shared" si="316"/>
        <v>0</v>
      </c>
      <c r="GR354">
        <v>0</v>
      </c>
      <c r="GS354">
        <v>0</v>
      </c>
      <c r="GT354">
        <v>0</v>
      </c>
      <c r="GU354" t="s">
        <v>3</v>
      </c>
      <c r="GV354">
        <f t="shared" si="317"/>
        <v>0</v>
      </c>
      <c r="GW354">
        <v>1</v>
      </c>
      <c r="GX354">
        <f t="shared" si="318"/>
        <v>0</v>
      </c>
      <c r="HA354">
        <v>0</v>
      </c>
      <c r="HB354">
        <v>0</v>
      </c>
      <c r="HC354">
        <f t="shared" si="319"/>
        <v>0</v>
      </c>
      <c r="HE354" t="s">
        <v>3</v>
      </c>
      <c r="HF354" t="s">
        <v>3</v>
      </c>
      <c r="HM354" t="s">
        <v>3</v>
      </c>
      <c r="HN354" t="s">
        <v>3</v>
      </c>
      <c r="HO354" t="s">
        <v>3</v>
      </c>
      <c r="HP354" t="s">
        <v>3</v>
      </c>
      <c r="HQ354" t="s">
        <v>3</v>
      </c>
      <c r="IK354">
        <v>0</v>
      </c>
    </row>
    <row r="355" spans="1:245" x14ac:dyDescent="0.2">
      <c r="A355">
        <v>17</v>
      </c>
      <c r="B355">
        <v>1</v>
      </c>
      <c r="C355">
        <f>ROW(SmtRes!A111)</f>
        <v>111</v>
      </c>
      <c r="D355">
        <f>ROW(EtalonRes!A196)</f>
        <v>196</v>
      </c>
      <c r="E355" t="s">
        <v>196</v>
      </c>
      <c r="F355" t="s">
        <v>38</v>
      </c>
      <c r="G355" t="s">
        <v>195</v>
      </c>
      <c r="H355" t="s">
        <v>40</v>
      </c>
      <c r="I355">
        <v>36</v>
      </c>
      <c r="J355">
        <v>0</v>
      </c>
      <c r="K355">
        <v>36</v>
      </c>
      <c r="O355">
        <f t="shared" si="280"/>
        <v>23839.24</v>
      </c>
      <c r="P355">
        <f t="shared" si="281"/>
        <v>0</v>
      </c>
      <c r="Q355">
        <f t="shared" si="282"/>
        <v>6887.24</v>
      </c>
      <c r="R355">
        <f t="shared" si="283"/>
        <v>2344.92</v>
      </c>
      <c r="S355">
        <f t="shared" si="284"/>
        <v>16952</v>
      </c>
      <c r="T355">
        <f t="shared" si="285"/>
        <v>0</v>
      </c>
      <c r="U355">
        <f t="shared" si="286"/>
        <v>49.69764</v>
      </c>
      <c r="V355">
        <f t="shared" si="287"/>
        <v>0</v>
      </c>
      <c r="W355">
        <f t="shared" si="288"/>
        <v>0</v>
      </c>
      <c r="X355">
        <f t="shared" si="289"/>
        <v>15934.88</v>
      </c>
      <c r="Y355">
        <f t="shared" si="290"/>
        <v>6950.32</v>
      </c>
      <c r="AA355">
        <v>54346617</v>
      </c>
      <c r="AB355">
        <f t="shared" si="291"/>
        <v>32.64</v>
      </c>
      <c r="AC355">
        <f t="shared" si="292"/>
        <v>0</v>
      </c>
      <c r="AD355">
        <f t="shared" si="293"/>
        <v>17.53</v>
      </c>
      <c r="AE355">
        <f t="shared" si="294"/>
        <v>2.09</v>
      </c>
      <c r="AF355">
        <f t="shared" si="295"/>
        <v>15.11</v>
      </c>
      <c r="AG355">
        <f t="shared" si="296"/>
        <v>0</v>
      </c>
      <c r="AH355">
        <f t="shared" si="297"/>
        <v>1.27</v>
      </c>
      <c r="AI355">
        <f t="shared" si="298"/>
        <v>0</v>
      </c>
      <c r="AJ355">
        <f t="shared" si="299"/>
        <v>0</v>
      </c>
      <c r="AK355">
        <v>32.64</v>
      </c>
      <c r="AL355">
        <v>0</v>
      </c>
      <c r="AM355">
        <v>17.53</v>
      </c>
      <c r="AN355">
        <v>2.09</v>
      </c>
      <c r="AO355">
        <v>15.11</v>
      </c>
      <c r="AP355">
        <v>0</v>
      </c>
      <c r="AQ355">
        <v>1.27</v>
      </c>
      <c r="AR355">
        <v>0</v>
      </c>
      <c r="AS355">
        <v>0</v>
      </c>
      <c r="AT355">
        <v>94</v>
      </c>
      <c r="AU355">
        <v>41</v>
      </c>
      <c r="AV355">
        <v>1.087</v>
      </c>
      <c r="AW355">
        <v>1</v>
      </c>
      <c r="AZ355">
        <v>1</v>
      </c>
      <c r="BA355">
        <v>28.67</v>
      </c>
      <c r="BB355">
        <v>10.039999999999999</v>
      </c>
      <c r="BC355">
        <v>1</v>
      </c>
      <c r="BD355" t="s">
        <v>3</v>
      </c>
      <c r="BE355" t="s">
        <v>3</v>
      </c>
      <c r="BF355" t="s">
        <v>3</v>
      </c>
      <c r="BG355" t="s">
        <v>3</v>
      </c>
      <c r="BH355">
        <v>0</v>
      </c>
      <c r="BI355">
        <v>1</v>
      </c>
      <c r="BJ355" t="s">
        <v>41</v>
      </c>
      <c r="BM355">
        <v>235</v>
      </c>
      <c r="BN355">
        <v>0</v>
      </c>
      <c r="BO355" t="s">
        <v>38</v>
      </c>
      <c r="BP355">
        <v>1</v>
      </c>
      <c r="BQ355">
        <v>30</v>
      </c>
      <c r="BR355">
        <v>0</v>
      </c>
      <c r="BS355">
        <v>28.67</v>
      </c>
      <c r="BT355">
        <v>1</v>
      </c>
      <c r="BU355">
        <v>1</v>
      </c>
      <c r="BV355">
        <v>1</v>
      </c>
      <c r="BW355">
        <v>1</v>
      </c>
      <c r="BX355">
        <v>1</v>
      </c>
      <c r="BY355" t="s">
        <v>3</v>
      </c>
      <c r="BZ355">
        <v>94</v>
      </c>
      <c r="CA355">
        <v>41</v>
      </c>
      <c r="CB355" t="s">
        <v>3</v>
      </c>
      <c r="CE355">
        <v>30</v>
      </c>
      <c r="CF355">
        <v>0</v>
      </c>
      <c r="CG355">
        <v>0</v>
      </c>
      <c r="CM355">
        <v>0</v>
      </c>
      <c r="CN355" t="s">
        <v>3</v>
      </c>
      <c r="CO355">
        <v>0</v>
      </c>
      <c r="CP355">
        <f t="shared" si="300"/>
        <v>23839.239999999998</v>
      </c>
      <c r="CQ355">
        <f t="shared" si="301"/>
        <v>0</v>
      </c>
      <c r="CR355">
        <f t="shared" si="302"/>
        <v>191.36</v>
      </c>
      <c r="CS355">
        <f t="shared" si="303"/>
        <v>65.08</v>
      </c>
      <c r="CT355">
        <f t="shared" si="304"/>
        <v>470.76</v>
      </c>
      <c r="CU355">
        <f t="shared" si="305"/>
        <v>0</v>
      </c>
      <c r="CV355">
        <f t="shared" si="306"/>
        <v>1.38049</v>
      </c>
      <c r="CW355">
        <f t="shared" si="307"/>
        <v>0</v>
      </c>
      <c r="CX355">
        <f t="shared" si="308"/>
        <v>0</v>
      </c>
      <c r="CY355">
        <f t="shared" si="309"/>
        <v>15934.88</v>
      </c>
      <c r="CZ355">
        <f t="shared" si="310"/>
        <v>6950.32</v>
      </c>
      <c r="DC355" t="s">
        <v>3</v>
      </c>
      <c r="DD355" t="s">
        <v>3</v>
      </c>
      <c r="DE355" t="s">
        <v>3</v>
      </c>
      <c r="DF355" t="s">
        <v>3</v>
      </c>
      <c r="DG355" t="s">
        <v>3</v>
      </c>
      <c r="DH355" t="s">
        <v>3</v>
      </c>
      <c r="DI355" t="s">
        <v>3</v>
      </c>
      <c r="DJ355" t="s">
        <v>3</v>
      </c>
      <c r="DK355" t="s">
        <v>3</v>
      </c>
      <c r="DL355" t="s">
        <v>3</v>
      </c>
      <c r="DM355" t="s">
        <v>3</v>
      </c>
      <c r="DN355">
        <v>114</v>
      </c>
      <c r="DO355">
        <v>80</v>
      </c>
      <c r="DP355">
        <v>1.087</v>
      </c>
      <c r="DQ355">
        <v>1</v>
      </c>
      <c r="DU355">
        <v>1013</v>
      </c>
      <c r="DV355" t="s">
        <v>40</v>
      </c>
      <c r="DW355" t="s">
        <v>40</v>
      </c>
      <c r="DX355">
        <v>1</v>
      </c>
      <c r="DZ355" t="s">
        <v>3</v>
      </c>
      <c r="EA355" t="s">
        <v>3</v>
      </c>
      <c r="EB355" t="s">
        <v>3</v>
      </c>
      <c r="EC355" t="s">
        <v>3</v>
      </c>
      <c r="EE355">
        <v>54007979</v>
      </c>
      <c r="EF355">
        <v>30</v>
      </c>
      <c r="EG355" t="s">
        <v>25</v>
      </c>
      <c r="EH355">
        <v>0</v>
      </c>
      <c r="EI355" t="s">
        <v>3</v>
      </c>
      <c r="EJ355">
        <v>1</v>
      </c>
      <c r="EK355">
        <v>235</v>
      </c>
      <c r="EL355" t="s">
        <v>26</v>
      </c>
      <c r="EM355" t="s">
        <v>27</v>
      </c>
      <c r="EO355" t="s">
        <v>3</v>
      </c>
      <c r="EQ355">
        <v>0</v>
      </c>
      <c r="ER355">
        <v>32.64</v>
      </c>
      <c r="ES355">
        <v>0</v>
      </c>
      <c r="ET355">
        <v>17.53</v>
      </c>
      <c r="EU355">
        <v>2.09</v>
      </c>
      <c r="EV355">
        <v>15.11</v>
      </c>
      <c r="EW355">
        <v>1.27</v>
      </c>
      <c r="EX355">
        <v>0</v>
      </c>
      <c r="EY355">
        <v>0</v>
      </c>
      <c r="FQ355">
        <v>0</v>
      </c>
      <c r="FR355">
        <f t="shared" si="311"/>
        <v>0</v>
      </c>
      <c r="FS355">
        <v>0</v>
      </c>
      <c r="FX355">
        <v>114</v>
      </c>
      <c r="FY355">
        <v>80</v>
      </c>
      <c r="GA355" t="s">
        <v>3</v>
      </c>
      <c r="GD355">
        <v>0</v>
      </c>
      <c r="GF355">
        <v>-208586873</v>
      </c>
      <c r="GG355">
        <v>2</v>
      </c>
      <c r="GH355">
        <v>1</v>
      </c>
      <c r="GI355">
        <v>2</v>
      </c>
      <c r="GJ355">
        <v>0</v>
      </c>
      <c r="GK355">
        <f>ROUND(R355*(R12)/100,2)</f>
        <v>3751.87</v>
      </c>
      <c r="GL355">
        <f t="shared" si="312"/>
        <v>0</v>
      </c>
      <c r="GM355">
        <f t="shared" si="313"/>
        <v>50476.31</v>
      </c>
      <c r="GN355">
        <f t="shared" si="314"/>
        <v>50476.31</v>
      </c>
      <c r="GO355">
        <f t="shared" si="315"/>
        <v>0</v>
      </c>
      <c r="GP355">
        <f t="shared" si="316"/>
        <v>0</v>
      </c>
      <c r="GR355">
        <v>0</v>
      </c>
      <c r="GS355">
        <v>0</v>
      </c>
      <c r="GT355">
        <v>0</v>
      </c>
      <c r="GU355" t="s">
        <v>3</v>
      </c>
      <c r="GV355">
        <f t="shared" si="317"/>
        <v>0</v>
      </c>
      <c r="GW355">
        <v>1</v>
      </c>
      <c r="GX355">
        <f t="shared" si="318"/>
        <v>0</v>
      </c>
      <c r="HA355">
        <v>0</v>
      </c>
      <c r="HB355">
        <v>0</v>
      </c>
      <c r="HC355">
        <f t="shared" si="319"/>
        <v>0</v>
      </c>
      <c r="HE355" t="s">
        <v>3</v>
      </c>
      <c r="HF355" t="s">
        <v>3</v>
      </c>
      <c r="HM355" t="s">
        <v>3</v>
      </c>
      <c r="HN355" t="s">
        <v>3</v>
      </c>
      <c r="HO355" t="s">
        <v>3</v>
      </c>
      <c r="HP355" t="s">
        <v>3</v>
      </c>
      <c r="HQ355" t="s">
        <v>3</v>
      </c>
      <c r="IK355">
        <v>0</v>
      </c>
    </row>
    <row r="356" spans="1:245" x14ac:dyDescent="0.2">
      <c r="A356">
        <v>17</v>
      </c>
      <c r="B356">
        <v>1</v>
      </c>
      <c r="C356">
        <f>ROW(SmtRes!A112)</f>
        <v>112</v>
      </c>
      <c r="D356">
        <f>ROW(EtalonRes!A197)</f>
        <v>197</v>
      </c>
      <c r="E356" t="s">
        <v>198</v>
      </c>
      <c r="F356" t="s">
        <v>79</v>
      </c>
      <c r="G356" t="s">
        <v>197</v>
      </c>
      <c r="H356" t="s">
        <v>62</v>
      </c>
      <c r="I356">
        <v>1</v>
      </c>
      <c r="J356">
        <v>0</v>
      </c>
      <c r="K356">
        <v>1</v>
      </c>
      <c r="O356">
        <f t="shared" si="280"/>
        <v>1990.55</v>
      </c>
      <c r="P356">
        <f t="shared" si="281"/>
        <v>312.63</v>
      </c>
      <c r="Q356">
        <f t="shared" si="282"/>
        <v>1.59</v>
      </c>
      <c r="R356">
        <f t="shared" si="283"/>
        <v>0.86</v>
      </c>
      <c r="S356">
        <f t="shared" si="284"/>
        <v>1676.33</v>
      </c>
      <c r="T356">
        <f t="shared" si="285"/>
        <v>0</v>
      </c>
      <c r="U356">
        <f t="shared" si="286"/>
        <v>4.2466599999999994</v>
      </c>
      <c r="V356">
        <f t="shared" si="287"/>
        <v>0</v>
      </c>
      <c r="W356">
        <f t="shared" si="288"/>
        <v>0</v>
      </c>
      <c r="X356">
        <f t="shared" si="289"/>
        <v>1324.3</v>
      </c>
      <c r="Y356">
        <f t="shared" si="290"/>
        <v>687.3</v>
      </c>
      <c r="AA356">
        <v>54346617</v>
      </c>
      <c r="AB356">
        <f t="shared" si="291"/>
        <v>90.01</v>
      </c>
      <c r="AC356">
        <f t="shared" si="292"/>
        <v>35.1</v>
      </c>
      <c r="AD356">
        <f t="shared" si="293"/>
        <v>0.11</v>
      </c>
      <c r="AE356">
        <f t="shared" si="294"/>
        <v>0.03</v>
      </c>
      <c r="AF356">
        <f t="shared" si="295"/>
        <v>54.8</v>
      </c>
      <c r="AG356">
        <f t="shared" si="296"/>
        <v>0</v>
      </c>
      <c r="AH356">
        <f t="shared" si="297"/>
        <v>3.98</v>
      </c>
      <c r="AI356">
        <f t="shared" si="298"/>
        <v>0</v>
      </c>
      <c r="AJ356">
        <f t="shared" si="299"/>
        <v>0</v>
      </c>
      <c r="AK356">
        <v>90.01</v>
      </c>
      <c r="AL356">
        <v>35.1</v>
      </c>
      <c r="AM356">
        <v>0.11</v>
      </c>
      <c r="AN356">
        <v>0.03</v>
      </c>
      <c r="AO356">
        <v>54.8</v>
      </c>
      <c r="AP356">
        <v>0</v>
      </c>
      <c r="AQ356">
        <v>3.98</v>
      </c>
      <c r="AR356">
        <v>0</v>
      </c>
      <c r="AS356">
        <v>0</v>
      </c>
      <c r="AT356">
        <v>79</v>
      </c>
      <c r="AU356">
        <v>41</v>
      </c>
      <c r="AV356">
        <v>1.0669999999999999</v>
      </c>
      <c r="AW356">
        <v>1.081</v>
      </c>
      <c r="AZ356">
        <v>1</v>
      </c>
      <c r="BA356">
        <v>28.67</v>
      </c>
      <c r="BB356">
        <v>13.27</v>
      </c>
      <c r="BC356">
        <v>8.24</v>
      </c>
      <c r="BD356" t="s">
        <v>3</v>
      </c>
      <c r="BE356" t="s">
        <v>3</v>
      </c>
      <c r="BF356" t="s">
        <v>3</v>
      </c>
      <c r="BG356" t="s">
        <v>3</v>
      </c>
      <c r="BH356">
        <v>0</v>
      </c>
      <c r="BI356">
        <v>2</v>
      </c>
      <c r="BJ356" t="s">
        <v>81</v>
      </c>
      <c r="BM356">
        <v>330</v>
      </c>
      <c r="BN356">
        <v>0</v>
      </c>
      <c r="BO356" t="s">
        <v>79</v>
      </c>
      <c r="BP356">
        <v>1</v>
      </c>
      <c r="BQ356">
        <v>40</v>
      </c>
      <c r="BR356">
        <v>0</v>
      </c>
      <c r="BS356">
        <v>28.67</v>
      </c>
      <c r="BT356">
        <v>1</v>
      </c>
      <c r="BU356">
        <v>1</v>
      </c>
      <c r="BV356">
        <v>1</v>
      </c>
      <c r="BW356">
        <v>1</v>
      </c>
      <c r="BX356">
        <v>1</v>
      </c>
      <c r="BY356" t="s">
        <v>3</v>
      </c>
      <c r="BZ356">
        <v>79</v>
      </c>
      <c r="CA356">
        <v>41</v>
      </c>
      <c r="CB356" t="s">
        <v>3</v>
      </c>
      <c r="CE356">
        <v>30</v>
      </c>
      <c r="CF356">
        <v>0</v>
      </c>
      <c r="CG356">
        <v>0</v>
      </c>
      <c r="CM356">
        <v>0</v>
      </c>
      <c r="CN356" t="s">
        <v>3</v>
      </c>
      <c r="CO356">
        <v>0</v>
      </c>
      <c r="CP356">
        <f t="shared" si="300"/>
        <v>1990.55</v>
      </c>
      <c r="CQ356">
        <f t="shared" si="301"/>
        <v>312.63</v>
      </c>
      <c r="CR356">
        <f t="shared" si="302"/>
        <v>1.59</v>
      </c>
      <c r="CS356">
        <f t="shared" si="303"/>
        <v>0.86</v>
      </c>
      <c r="CT356">
        <f t="shared" si="304"/>
        <v>1676.33</v>
      </c>
      <c r="CU356">
        <f t="shared" si="305"/>
        <v>0</v>
      </c>
      <c r="CV356">
        <f t="shared" si="306"/>
        <v>4.2466599999999994</v>
      </c>
      <c r="CW356">
        <f t="shared" si="307"/>
        <v>0</v>
      </c>
      <c r="CX356">
        <f t="shared" si="308"/>
        <v>0</v>
      </c>
      <c r="CY356">
        <f t="shared" si="309"/>
        <v>1324.3007</v>
      </c>
      <c r="CZ356">
        <f t="shared" si="310"/>
        <v>687.29529999999988</v>
      </c>
      <c r="DC356" t="s">
        <v>3</v>
      </c>
      <c r="DD356" t="s">
        <v>3</v>
      </c>
      <c r="DE356" t="s">
        <v>3</v>
      </c>
      <c r="DF356" t="s">
        <v>3</v>
      </c>
      <c r="DG356" t="s">
        <v>3</v>
      </c>
      <c r="DH356" t="s">
        <v>3</v>
      </c>
      <c r="DI356" t="s">
        <v>3</v>
      </c>
      <c r="DJ356" t="s">
        <v>3</v>
      </c>
      <c r="DK356" t="s">
        <v>3</v>
      </c>
      <c r="DL356" t="s">
        <v>3</v>
      </c>
      <c r="DM356" t="s">
        <v>3</v>
      </c>
      <c r="DN356">
        <v>114</v>
      </c>
      <c r="DO356">
        <v>67</v>
      </c>
      <c r="DP356">
        <v>1.0669999999999999</v>
      </c>
      <c r="DQ356">
        <v>1.081</v>
      </c>
      <c r="DU356">
        <v>1013</v>
      </c>
      <c r="DV356" t="s">
        <v>62</v>
      </c>
      <c r="DW356" t="s">
        <v>62</v>
      </c>
      <c r="DX356">
        <v>1</v>
      </c>
      <c r="DZ356" t="s">
        <v>3</v>
      </c>
      <c r="EA356" t="s">
        <v>3</v>
      </c>
      <c r="EB356" t="s">
        <v>3</v>
      </c>
      <c r="EC356" t="s">
        <v>3</v>
      </c>
      <c r="EE356">
        <v>54008074</v>
      </c>
      <c r="EF356">
        <v>40</v>
      </c>
      <c r="EG356" t="s">
        <v>56</v>
      </c>
      <c r="EH356">
        <v>0</v>
      </c>
      <c r="EI356" t="s">
        <v>3</v>
      </c>
      <c r="EJ356">
        <v>2</v>
      </c>
      <c r="EK356">
        <v>330</v>
      </c>
      <c r="EL356" t="s">
        <v>82</v>
      </c>
      <c r="EM356" t="s">
        <v>83</v>
      </c>
      <c r="EO356" t="s">
        <v>3</v>
      </c>
      <c r="EQ356">
        <v>0</v>
      </c>
      <c r="ER356">
        <v>90.01</v>
      </c>
      <c r="ES356">
        <v>35.1</v>
      </c>
      <c r="ET356">
        <v>0.11</v>
      </c>
      <c r="EU356">
        <v>0.03</v>
      </c>
      <c r="EV356">
        <v>54.8</v>
      </c>
      <c r="EW356">
        <v>3.98</v>
      </c>
      <c r="EX356">
        <v>0</v>
      </c>
      <c r="EY356">
        <v>0</v>
      </c>
      <c r="FQ356">
        <v>0</v>
      </c>
      <c r="FR356">
        <f t="shared" si="311"/>
        <v>0</v>
      </c>
      <c r="FS356">
        <v>0</v>
      </c>
      <c r="FX356">
        <v>114</v>
      </c>
      <c r="FY356">
        <v>67</v>
      </c>
      <c r="GA356" t="s">
        <v>3</v>
      </c>
      <c r="GD356">
        <v>0</v>
      </c>
      <c r="GF356">
        <v>-1707980759</v>
      </c>
      <c r="GG356">
        <v>2</v>
      </c>
      <c r="GH356">
        <v>1</v>
      </c>
      <c r="GI356">
        <v>2</v>
      </c>
      <c r="GJ356">
        <v>0</v>
      </c>
      <c r="GK356">
        <f>ROUND(R356*(R12)/100,2)</f>
        <v>1.38</v>
      </c>
      <c r="GL356">
        <f t="shared" si="312"/>
        <v>0</v>
      </c>
      <c r="GM356">
        <f t="shared" si="313"/>
        <v>4003.53</v>
      </c>
      <c r="GN356">
        <f t="shared" si="314"/>
        <v>0</v>
      </c>
      <c r="GO356">
        <f t="shared" si="315"/>
        <v>4003.53</v>
      </c>
      <c r="GP356">
        <f t="shared" si="316"/>
        <v>0</v>
      </c>
      <c r="GR356">
        <v>0</v>
      </c>
      <c r="GS356">
        <v>0</v>
      </c>
      <c r="GT356">
        <v>0</v>
      </c>
      <c r="GU356" t="s">
        <v>3</v>
      </c>
      <c r="GV356">
        <f t="shared" si="317"/>
        <v>0</v>
      </c>
      <c r="GW356">
        <v>1</v>
      </c>
      <c r="GX356">
        <f t="shared" si="318"/>
        <v>0</v>
      </c>
      <c r="HA356">
        <v>0</v>
      </c>
      <c r="HB356">
        <v>0</v>
      </c>
      <c r="HC356">
        <f t="shared" si="319"/>
        <v>0</v>
      </c>
      <c r="HE356" t="s">
        <v>3</v>
      </c>
      <c r="HF356" t="s">
        <v>3</v>
      </c>
      <c r="HM356" t="s">
        <v>3</v>
      </c>
      <c r="HN356" t="s">
        <v>3</v>
      </c>
      <c r="HO356" t="s">
        <v>3</v>
      </c>
      <c r="HP356" t="s">
        <v>3</v>
      </c>
      <c r="HQ356" t="s">
        <v>3</v>
      </c>
      <c r="IK356">
        <v>0</v>
      </c>
    </row>
    <row r="357" spans="1:245" x14ac:dyDescent="0.2">
      <c r="A357">
        <v>17</v>
      </c>
      <c r="B357">
        <v>1</v>
      </c>
      <c r="C357">
        <f>ROW(SmtRes!A113)</f>
        <v>113</v>
      </c>
      <c r="D357">
        <f>ROW(EtalonRes!A198)</f>
        <v>198</v>
      </c>
      <c r="E357" t="s">
        <v>200</v>
      </c>
      <c r="F357" t="s">
        <v>85</v>
      </c>
      <c r="G357" t="s">
        <v>199</v>
      </c>
      <c r="H357" t="s">
        <v>87</v>
      </c>
      <c r="I357">
        <f>ROUND(22/10,9)</f>
        <v>2.2000000000000002</v>
      </c>
      <c r="J357">
        <v>0</v>
      </c>
      <c r="K357">
        <f>ROUND(22/10,9)</f>
        <v>2.2000000000000002</v>
      </c>
      <c r="O357">
        <f t="shared" si="280"/>
        <v>12495.26</v>
      </c>
      <c r="P357">
        <f t="shared" si="281"/>
        <v>3031.58</v>
      </c>
      <c r="Q357">
        <f t="shared" si="282"/>
        <v>1771.23</v>
      </c>
      <c r="R357">
        <f t="shared" si="283"/>
        <v>497.42</v>
      </c>
      <c r="S357">
        <f t="shared" si="284"/>
        <v>7692.45</v>
      </c>
      <c r="T357">
        <f t="shared" si="285"/>
        <v>0</v>
      </c>
      <c r="U357">
        <f t="shared" si="286"/>
        <v>21.760397999999999</v>
      </c>
      <c r="V357">
        <f t="shared" si="287"/>
        <v>0</v>
      </c>
      <c r="W357">
        <f t="shared" si="288"/>
        <v>0</v>
      </c>
      <c r="X357">
        <f t="shared" si="289"/>
        <v>6077.04</v>
      </c>
      <c r="Y357">
        <f t="shared" si="290"/>
        <v>3153.9</v>
      </c>
      <c r="AA357">
        <v>54346617</v>
      </c>
      <c r="AB357">
        <f t="shared" si="291"/>
        <v>348.93</v>
      </c>
      <c r="AC357">
        <f t="shared" si="292"/>
        <v>154.69999999999999</v>
      </c>
      <c r="AD357">
        <f t="shared" si="293"/>
        <v>79.930000000000007</v>
      </c>
      <c r="AE357">
        <f t="shared" si="294"/>
        <v>7.39</v>
      </c>
      <c r="AF357">
        <f t="shared" si="295"/>
        <v>114.3</v>
      </c>
      <c r="AG357">
        <f t="shared" si="296"/>
        <v>0</v>
      </c>
      <c r="AH357">
        <f t="shared" si="297"/>
        <v>9.27</v>
      </c>
      <c r="AI357">
        <f t="shared" si="298"/>
        <v>0</v>
      </c>
      <c r="AJ357">
        <f t="shared" si="299"/>
        <v>0</v>
      </c>
      <c r="AK357">
        <v>348.93</v>
      </c>
      <c r="AL357">
        <v>154.69999999999999</v>
      </c>
      <c r="AM357">
        <v>79.930000000000007</v>
      </c>
      <c r="AN357">
        <v>7.39</v>
      </c>
      <c r="AO357">
        <v>114.3</v>
      </c>
      <c r="AP357">
        <v>0</v>
      </c>
      <c r="AQ357">
        <v>9.27</v>
      </c>
      <c r="AR357">
        <v>0</v>
      </c>
      <c r="AS357">
        <v>0</v>
      </c>
      <c r="AT357">
        <v>79</v>
      </c>
      <c r="AU357">
        <v>41</v>
      </c>
      <c r="AV357">
        <v>1.0669999999999999</v>
      </c>
      <c r="AW357">
        <v>1.081</v>
      </c>
      <c r="AZ357">
        <v>1</v>
      </c>
      <c r="BA357">
        <v>28.67</v>
      </c>
      <c r="BB357">
        <v>9.44</v>
      </c>
      <c r="BC357">
        <v>8.24</v>
      </c>
      <c r="BD357" t="s">
        <v>3</v>
      </c>
      <c r="BE357" t="s">
        <v>3</v>
      </c>
      <c r="BF357" t="s">
        <v>3</v>
      </c>
      <c r="BG357" t="s">
        <v>3</v>
      </c>
      <c r="BH357">
        <v>0</v>
      </c>
      <c r="BI357">
        <v>2</v>
      </c>
      <c r="BJ357" t="s">
        <v>88</v>
      </c>
      <c r="BM357">
        <v>332</v>
      </c>
      <c r="BN357">
        <v>0</v>
      </c>
      <c r="BO357" t="s">
        <v>85</v>
      </c>
      <c r="BP357">
        <v>1</v>
      </c>
      <c r="BQ357">
        <v>40</v>
      </c>
      <c r="BR357">
        <v>0</v>
      </c>
      <c r="BS357">
        <v>28.67</v>
      </c>
      <c r="BT357">
        <v>1</v>
      </c>
      <c r="BU357">
        <v>1</v>
      </c>
      <c r="BV357">
        <v>1</v>
      </c>
      <c r="BW357">
        <v>1</v>
      </c>
      <c r="BX357">
        <v>1</v>
      </c>
      <c r="BY357" t="s">
        <v>3</v>
      </c>
      <c r="BZ357">
        <v>79</v>
      </c>
      <c r="CA357">
        <v>41</v>
      </c>
      <c r="CB357" t="s">
        <v>3</v>
      </c>
      <c r="CE357">
        <v>30</v>
      </c>
      <c r="CF357">
        <v>0</v>
      </c>
      <c r="CG357">
        <v>0</v>
      </c>
      <c r="CM357">
        <v>0</v>
      </c>
      <c r="CN357" t="s">
        <v>3</v>
      </c>
      <c r="CO357">
        <v>0</v>
      </c>
      <c r="CP357">
        <f t="shared" si="300"/>
        <v>12495.259999999998</v>
      </c>
      <c r="CQ357">
        <f t="shared" si="301"/>
        <v>1377.98</v>
      </c>
      <c r="CR357">
        <f t="shared" si="302"/>
        <v>805.14</v>
      </c>
      <c r="CS357">
        <f t="shared" si="303"/>
        <v>226.21</v>
      </c>
      <c r="CT357">
        <f t="shared" si="304"/>
        <v>3496.59</v>
      </c>
      <c r="CU357">
        <f t="shared" si="305"/>
        <v>0</v>
      </c>
      <c r="CV357">
        <f t="shared" si="306"/>
        <v>9.8910899999999984</v>
      </c>
      <c r="CW357">
        <f t="shared" si="307"/>
        <v>0</v>
      </c>
      <c r="CX357">
        <f t="shared" si="308"/>
        <v>0</v>
      </c>
      <c r="CY357">
        <f t="shared" si="309"/>
        <v>6077.0355</v>
      </c>
      <c r="CZ357">
        <f t="shared" si="310"/>
        <v>3153.9044999999996</v>
      </c>
      <c r="DC357" t="s">
        <v>3</v>
      </c>
      <c r="DD357" t="s">
        <v>3</v>
      </c>
      <c r="DE357" t="s">
        <v>3</v>
      </c>
      <c r="DF357" t="s">
        <v>3</v>
      </c>
      <c r="DG357" t="s">
        <v>3</v>
      </c>
      <c r="DH357" t="s">
        <v>3</v>
      </c>
      <c r="DI357" t="s">
        <v>3</v>
      </c>
      <c r="DJ357" t="s">
        <v>3</v>
      </c>
      <c r="DK357" t="s">
        <v>3</v>
      </c>
      <c r="DL357" t="s">
        <v>3</v>
      </c>
      <c r="DM357" t="s">
        <v>3</v>
      </c>
      <c r="DN357">
        <v>114</v>
      </c>
      <c r="DO357">
        <v>67</v>
      </c>
      <c r="DP357">
        <v>1.0669999999999999</v>
      </c>
      <c r="DQ357">
        <v>1.081</v>
      </c>
      <c r="DU357">
        <v>1010</v>
      </c>
      <c r="DV357" t="s">
        <v>87</v>
      </c>
      <c r="DW357" t="s">
        <v>87</v>
      </c>
      <c r="DX357">
        <v>10</v>
      </c>
      <c r="DZ357" t="s">
        <v>3</v>
      </c>
      <c r="EA357" t="s">
        <v>3</v>
      </c>
      <c r="EB357" t="s">
        <v>3</v>
      </c>
      <c r="EC357" t="s">
        <v>3</v>
      </c>
      <c r="EE357">
        <v>54008076</v>
      </c>
      <c r="EF357">
        <v>40</v>
      </c>
      <c r="EG357" t="s">
        <v>56</v>
      </c>
      <c r="EH357">
        <v>0</v>
      </c>
      <c r="EI357" t="s">
        <v>3</v>
      </c>
      <c r="EJ357">
        <v>2</v>
      </c>
      <c r="EK357">
        <v>332</v>
      </c>
      <c r="EL357" t="s">
        <v>89</v>
      </c>
      <c r="EM357" t="s">
        <v>90</v>
      </c>
      <c r="EO357" t="s">
        <v>3</v>
      </c>
      <c r="EQ357">
        <v>0</v>
      </c>
      <c r="ER357">
        <v>348.93</v>
      </c>
      <c r="ES357">
        <v>154.69999999999999</v>
      </c>
      <c r="ET357">
        <v>79.930000000000007</v>
      </c>
      <c r="EU357">
        <v>7.39</v>
      </c>
      <c r="EV357">
        <v>114.3</v>
      </c>
      <c r="EW357">
        <v>9.27</v>
      </c>
      <c r="EX357">
        <v>0</v>
      </c>
      <c r="EY357">
        <v>0</v>
      </c>
      <c r="FQ357">
        <v>0</v>
      </c>
      <c r="FR357">
        <f t="shared" si="311"/>
        <v>0</v>
      </c>
      <c r="FS357">
        <v>0</v>
      </c>
      <c r="FX357">
        <v>114</v>
      </c>
      <c r="FY357">
        <v>67</v>
      </c>
      <c r="GA357" t="s">
        <v>3</v>
      </c>
      <c r="GD357">
        <v>0</v>
      </c>
      <c r="GF357">
        <v>-372859685</v>
      </c>
      <c r="GG357">
        <v>2</v>
      </c>
      <c r="GH357">
        <v>1</v>
      </c>
      <c r="GI357">
        <v>2</v>
      </c>
      <c r="GJ357">
        <v>0</v>
      </c>
      <c r="GK357">
        <f>ROUND(R357*(R12)/100,2)</f>
        <v>795.87</v>
      </c>
      <c r="GL357">
        <f t="shared" si="312"/>
        <v>0</v>
      </c>
      <c r="GM357">
        <f t="shared" si="313"/>
        <v>22522.07</v>
      </c>
      <c r="GN357">
        <f t="shared" si="314"/>
        <v>0</v>
      </c>
      <c r="GO357">
        <f t="shared" si="315"/>
        <v>22522.07</v>
      </c>
      <c r="GP357">
        <f t="shared" si="316"/>
        <v>0</v>
      </c>
      <c r="GR357">
        <v>0</v>
      </c>
      <c r="GS357">
        <v>0</v>
      </c>
      <c r="GT357">
        <v>0</v>
      </c>
      <c r="GU357" t="s">
        <v>3</v>
      </c>
      <c r="GV357">
        <f t="shared" si="317"/>
        <v>0</v>
      </c>
      <c r="GW357">
        <v>1</v>
      </c>
      <c r="GX357">
        <f t="shared" si="318"/>
        <v>0</v>
      </c>
      <c r="HA357">
        <v>0</v>
      </c>
      <c r="HB357">
        <v>0</v>
      </c>
      <c r="HC357">
        <f t="shared" si="319"/>
        <v>0</v>
      </c>
      <c r="HE357" t="s">
        <v>3</v>
      </c>
      <c r="HF357" t="s">
        <v>3</v>
      </c>
      <c r="HM357" t="s">
        <v>3</v>
      </c>
      <c r="HN357" t="s">
        <v>3</v>
      </c>
      <c r="HO357" t="s">
        <v>3</v>
      </c>
      <c r="HP357" t="s">
        <v>3</v>
      </c>
      <c r="HQ357" t="s">
        <v>3</v>
      </c>
      <c r="IK357">
        <v>0</v>
      </c>
    </row>
    <row r="358" spans="1:245" x14ac:dyDescent="0.2">
      <c r="A358">
        <v>17</v>
      </c>
      <c r="B358">
        <v>1</v>
      </c>
      <c r="C358">
        <f>ROW(SmtRes!A114)</f>
        <v>114</v>
      </c>
      <c r="D358">
        <f>ROW(EtalonRes!A199)</f>
        <v>199</v>
      </c>
      <c r="E358" t="s">
        <v>202</v>
      </c>
      <c r="F358" t="s">
        <v>92</v>
      </c>
      <c r="G358" t="s">
        <v>201</v>
      </c>
      <c r="H358" t="s">
        <v>87</v>
      </c>
      <c r="I358">
        <f>ROUND(15/10,9)</f>
        <v>1.5</v>
      </c>
      <c r="J358">
        <v>0</v>
      </c>
      <c r="K358">
        <f>ROUND(15/10,9)</f>
        <v>1.5</v>
      </c>
      <c r="O358">
        <f t="shared" si="280"/>
        <v>10307.709999999999</v>
      </c>
      <c r="P358">
        <f t="shared" si="281"/>
        <v>3105.16</v>
      </c>
      <c r="Q358">
        <f t="shared" si="282"/>
        <v>1375.09</v>
      </c>
      <c r="R358">
        <f t="shared" si="283"/>
        <v>429.48</v>
      </c>
      <c r="S358">
        <f t="shared" si="284"/>
        <v>5827.46</v>
      </c>
      <c r="T358">
        <f t="shared" si="285"/>
        <v>0</v>
      </c>
      <c r="U358">
        <f t="shared" si="286"/>
        <v>16.485150000000001</v>
      </c>
      <c r="V358">
        <f t="shared" si="287"/>
        <v>0</v>
      </c>
      <c r="W358">
        <f t="shared" si="288"/>
        <v>0</v>
      </c>
      <c r="X358">
        <f t="shared" si="289"/>
        <v>4603.6899999999996</v>
      </c>
      <c r="Y358">
        <f t="shared" si="290"/>
        <v>2389.2600000000002</v>
      </c>
      <c r="AA358">
        <v>54346617</v>
      </c>
      <c r="AB358">
        <f t="shared" si="291"/>
        <v>447.79</v>
      </c>
      <c r="AC358">
        <f t="shared" si="292"/>
        <v>232.4</v>
      </c>
      <c r="AD358">
        <f t="shared" si="293"/>
        <v>88.39</v>
      </c>
      <c r="AE358">
        <f t="shared" si="294"/>
        <v>9.36</v>
      </c>
      <c r="AF358">
        <f t="shared" si="295"/>
        <v>127</v>
      </c>
      <c r="AG358">
        <f t="shared" si="296"/>
        <v>0</v>
      </c>
      <c r="AH358">
        <f t="shared" si="297"/>
        <v>10.3</v>
      </c>
      <c r="AI358">
        <f t="shared" si="298"/>
        <v>0</v>
      </c>
      <c r="AJ358">
        <f t="shared" si="299"/>
        <v>0</v>
      </c>
      <c r="AK358">
        <v>447.79</v>
      </c>
      <c r="AL358">
        <v>232.4</v>
      </c>
      <c r="AM358">
        <v>88.39</v>
      </c>
      <c r="AN358">
        <v>9.36</v>
      </c>
      <c r="AO358">
        <v>127</v>
      </c>
      <c r="AP358">
        <v>0</v>
      </c>
      <c r="AQ358">
        <v>10.3</v>
      </c>
      <c r="AR358">
        <v>0</v>
      </c>
      <c r="AS358">
        <v>0</v>
      </c>
      <c r="AT358">
        <v>79</v>
      </c>
      <c r="AU358">
        <v>41</v>
      </c>
      <c r="AV358">
        <v>1.0669999999999999</v>
      </c>
      <c r="AW358">
        <v>1.081</v>
      </c>
      <c r="AZ358">
        <v>1</v>
      </c>
      <c r="BA358">
        <v>28.67</v>
      </c>
      <c r="BB358">
        <v>9.7200000000000006</v>
      </c>
      <c r="BC358">
        <v>8.24</v>
      </c>
      <c r="BD358" t="s">
        <v>3</v>
      </c>
      <c r="BE358" t="s">
        <v>3</v>
      </c>
      <c r="BF358" t="s">
        <v>3</v>
      </c>
      <c r="BG358" t="s">
        <v>3</v>
      </c>
      <c r="BH358">
        <v>0</v>
      </c>
      <c r="BI358">
        <v>2</v>
      </c>
      <c r="BJ358" t="s">
        <v>94</v>
      </c>
      <c r="BM358">
        <v>332</v>
      </c>
      <c r="BN358">
        <v>0</v>
      </c>
      <c r="BO358" t="s">
        <v>92</v>
      </c>
      <c r="BP358">
        <v>1</v>
      </c>
      <c r="BQ358">
        <v>40</v>
      </c>
      <c r="BR358">
        <v>0</v>
      </c>
      <c r="BS358">
        <v>28.67</v>
      </c>
      <c r="BT358">
        <v>1</v>
      </c>
      <c r="BU358">
        <v>1</v>
      </c>
      <c r="BV358">
        <v>1</v>
      </c>
      <c r="BW358">
        <v>1</v>
      </c>
      <c r="BX358">
        <v>1</v>
      </c>
      <c r="BY358" t="s">
        <v>3</v>
      </c>
      <c r="BZ358">
        <v>79</v>
      </c>
      <c r="CA358">
        <v>41</v>
      </c>
      <c r="CB358" t="s">
        <v>3</v>
      </c>
      <c r="CE358">
        <v>30</v>
      </c>
      <c r="CF358">
        <v>0</v>
      </c>
      <c r="CG358">
        <v>0</v>
      </c>
      <c r="CM358">
        <v>0</v>
      </c>
      <c r="CN358" t="s">
        <v>3</v>
      </c>
      <c r="CO358">
        <v>0</v>
      </c>
      <c r="CP358">
        <f t="shared" si="300"/>
        <v>10307.709999999999</v>
      </c>
      <c r="CQ358">
        <f t="shared" si="301"/>
        <v>2070.0500000000002</v>
      </c>
      <c r="CR358">
        <f t="shared" si="302"/>
        <v>916.69</v>
      </c>
      <c r="CS358">
        <f t="shared" si="303"/>
        <v>286.41000000000003</v>
      </c>
      <c r="CT358">
        <f t="shared" si="304"/>
        <v>3885.07</v>
      </c>
      <c r="CU358">
        <f t="shared" si="305"/>
        <v>0</v>
      </c>
      <c r="CV358">
        <f t="shared" si="306"/>
        <v>10.9901</v>
      </c>
      <c r="CW358">
        <f t="shared" si="307"/>
        <v>0</v>
      </c>
      <c r="CX358">
        <f t="shared" si="308"/>
        <v>0</v>
      </c>
      <c r="CY358">
        <f t="shared" si="309"/>
        <v>4603.6934000000001</v>
      </c>
      <c r="CZ358">
        <f t="shared" si="310"/>
        <v>2389.2585999999997</v>
      </c>
      <c r="DC358" t="s">
        <v>3</v>
      </c>
      <c r="DD358" t="s">
        <v>3</v>
      </c>
      <c r="DE358" t="s">
        <v>3</v>
      </c>
      <c r="DF358" t="s">
        <v>3</v>
      </c>
      <c r="DG358" t="s">
        <v>3</v>
      </c>
      <c r="DH358" t="s">
        <v>3</v>
      </c>
      <c r="DI358" t="s">
        <v>3</v>
      </c>
      <c r="DJ358" t="s">
        <v>3</v>
      </c>
      <c r="DK358" t="s">
        <v>3</v>
      </c>
      <c r="DL358" t="s">
        <v>3</v>
      </c>
      <c r="DM358" t="s">
        <v>3</v>
      </c>
      <c r="DN358">
        <v>114</v>
      </c>
      <c r="DO358">
        <v>67</v>
      </c>
      <c r="DP358">
        <v>1.0669999999999999</v>
      </c>
      <c r="DQ358">
        <v>1.081</v>
      </c>
      <c r="DU358">
        <v>1010</v>
      </c>
      <c r="DV358" t="s">
        <v>87</v>
      </c>
      <c r="DW358" t="s">
        <v>87</v>
      </c>
      <c r="DX358">
        <v>10</v>
      </c>
      <c r="DZ358" t="s">
        <v>3</v>
      </c>
      <c r="EA358" t="s">
        <v>3</v>
      </c>
      <c r="EB358" t="s">
        <v>3</v>
      </c>
      <c r="EC358" t="s">
        <v>3</v>
      </c>
      <c r="EE358">
        <v>54008076</v>
      </c>
      <c r="EF358">
        <v>40</v>
      </c>
      <c r="EG358" t="s">
        <v>56</v>
      </c>
      <c r="EH358">
        <v>0</v>
      </c>
      <c r="EI358" t="s">
        <v>3</v>
      </c>
      <c r="EJ358">
        <v>2</v>
      </c>
      <c r="EK358">
        <v>332</v>
      </c>
      <c r="EL358" t="s">
        <v>89</v>
      </c>
      <c r="EM358" t="s">
        <v>90</v>
      </c>
      <c r="EO358" t="s">
        <v>3</v>
      </c>
      <c r="EQ358">
        <v>0</v>
      </c>
      <c r="ER358">
        <v>447.79</v>
      </c>
      <c r="ES358">
        <v>232.4</v>
      </c>
      <c r="ET358">
        <v>88.39</v>
      </c>
      <c r="EU358">
        <v>9.36</v>
      </c>
      <c r="EV358">
        <v>127</v>
      </c>
      <c r="EW358">
        <v>10.3</v>
      </c>
      <c r="EX358">
        <v>0</v>
      </c>
      <c r="EY358">
        <v>0</v>
      </c>
      <c r="FQ358">
        <v>0</v>
      </c>
      <c r="FR358">
        <f t="shared" si="311"/>
        <v>0</v>
      </c>
      <c r="FS358">
        <v>0</v>
      </c>
      <c r="FX358">
        <v>114</v>
      </c>
      <c r="FY358">
        <v>67</v>
      </c>
      <c r="GA358" t="s">
        <v>3</v>
      </c>
      <c r="GD358">
        <v>0</v>
      </c>
      <c r="GF358">
        <v>-539084289</v>
      </c>
      <c r="GG358">
        <v>2</v>
      </c>
      <c r="GH358">
        <v>1</v>
      </c>
      <c r="GI358">
        <v>2</v>
      </c>
      <c r="GJ358">
        <v>0</v>
      </c>
      <c r="GK358">
        <f>ROUND(R358*(R12)/100,2)</f>
        <v>687.17</v>
      </c>
      <c r="GL358">
        <f t="shared" si="312"/>
        <v>0</v>
      </c>
      <c r="GM358">
        <f t="shared" si="313"/>
        <v>17987.830000000002</v>
      </c>
      <c r="GN358">
        <f t="shared" si="314"/>
        <v>0</v>
      </c>
      <c r="GO358">
        <f t="shared" si="315"/>
        <v>17987.830000000002</v>
      </c>
      <c r="GP358">
        <f t="shared" si="316"/>
        <v>0</v>
      </c>
      <c r="GR358">
        <v>0</v>
      </c>
      <c r="GS358">
        <v>0</v>
      </c>
      <c r="GT358">
        <v>0</v>
      </c>
      <c r="GU358" t="s">
        <v>3</v>
      </c>
      <c r="GV358">
        <f t="shared" si="317"/>
        <v>0</v>
      </c>
      <c r="GW358">
        <v>1</v>
      </c>
      <c r="GX358">
        <f t="shared" si="318"/>
        <v>0</v>
      </c>
      <c r="HA358">
        <v>0</v>
      </c>
      <c r="HB358">
        <v>0</v>
      </c>
      <c r="HC358">
        <f t="shared" si="319"/>
        <v>0</v>
      </c>
      <c r="HE358" t="s">
        <v>3</v>
      </c>
      <c r="HF358" t="s">
        <v>3</v>
      </c>
      <c r="HM358" t="s">
        <v>3</v>
      </c>
      <c r="HN358" t="s">
        <v>3</v>
      </c>
      <c r="HO358" t="s">
        <v>3</v>
      </c>
      <c r="HP358" t="s">
        <v>3</v>
      </c>
      <c r="HQ358" t="s">
        <v>3</v>
      </c>
      <c r="IK358">
        <v>0</v>
      </c>
    </row>
    <row r="359" spans="1:245" x14ac:dyDescent="0.2">
      <c r="A359">
        <v>17</v>
      </c>
      <c r="B359">
        <v>1</v>
      </c>
      <c r="C359">
        <f>ROW(SmtRes!A115)</f>
        <v>115</v>
      </c>
      <c r="D359">
        <f>ROW(EtalonRes!A200)</f>
        <v>200</v>
      </c>
      <c r="E359" t="s">
        <v>206</v>
      </c>
      <c r="F359" t="s">
        <v>96</v>
      </c>
      <c r="G359" t="s">
        <v>207</v>
      </c>
      <c r="H359" t="s">
        <v>98</v>
      </c>
      <c r="I359">
        <f>ROUND(267/100,9)</f>
        <v>2.67</v>
      </c>
      <c r="J359">
        <v>0</v>
      </c>
      <c r="K359">
        <f>ROUND(267/100,9)</f>
        <v>2.67</v>
      </c>
      <c r="O359">
        <f t="shared" si="280"/>
        <v>30464.76</v>
      </c>
      <c r="P359">
        <f t="shared" si="281"/>
        <v>8174.16</v>
      </c>
      <c r="Q359">
        <f t="shared" si="282"/>
        <v>3659.97</v>
      </c>
      <c r="R359">
        <f t="shared" si="283"/>
        <v>907.41</v>
      </c>
      <c r="S359">
        <f t="shared" si="284"/>
        <v>18630.63</v>
      </c>
      <c r="T359">
        <f t="shared" si="285"/>
        <v>0</v>
      </c>
      <c r="U359">
        <f t="shared" si="286"/>
        <v>52.704464999999999</v>
      </c>
      <c r="V359">
        <f t="shared" si="287"/>
        <v>0</v>
      </c>
      <c r="W359">
        <f t="shared" si="288"/>
        <v>0</v>
      </c>
      <c r="X359">
        <f t="shared" si="289"/>
        <v>14718.2</v>
      </c>
      <c r="Y359">
        <f t="shared" si="290"/>
        <v>7638.56</v>
      </c>
      <c r="AA359">
        <v>54346617</v>
      </c>
      <c r="AB359">
        <f t="shared" si="291"/>
        <v>712.05</v>
      </c>
      <c r="AC359">
        <f t="shared" si="292"/>
        <v>343.7</v>
      </c>
      <c r="AD359">
        <f t="shared" si="293"/>
        <v>140.25</v>
      </c>
      <c r="AE359">
        <f t="shared" si="294"/>
        <v>11.11</v>
      </c>
      <c r="AF359">
        <f t="shared" si="295"/>
        <v>228.1</v>
      </c>
      <c r="AG359">
        <f t="shared" si="296"/>
        <v>0</v>
      </c>
      <c r="AH359">
        <f t="shared" si="297"/>
        <v>18.5</v>
      </c>
      <c r="AI359">
        <f t="shared" si="298"/>
        <v>0</v>
      </c>
      <c r="AJ359">
        <f t="shared" si="299"/>
        <v>0</v>
      </c>
      <c r="AK359">
        <v>712.05</v>
      </c>
      <c r="AL359">
        <v>343.7</v>
      </c>
      <c r="AM359">
        <v>140.25</v>
      </c>
      <c r="AN359">
        <v>11.11</v>
      </c>
      <c r="AO359">
        <v>228.1</v>
      </c>
      <c r="AP359">
        <v>0</v>
      </c>
      <c r="AQ359">
        <v>18.5</v>
      </c>
      <c r="AR359">
        <v>0</v>
      </c>
      <c r="AS359">
        <v>0</v>
      </c>
      <c r="AT359">
        <v>79</v>
      </c>
      <c r="AU359">
        <v>41</v>
      </c>
      <c r="AV359">
        <v>1.0669999999999999</v>
      </c>
      <c r="AW359">
        <v>1.081</v>
      </c>
      <c r="AZ359">
        <v>1</v>
      </c>
      <c r="BA359">
        <v>28.67</v>
      </c>
      <c r="BB359">
        <v>9.16</v>
      </c>
      <c r="BC359">
        <v>8.24</v>
      </c>
      <c r="BD359" t="s">
        <v>3</v>
      </c>
      <c r="BE359" t="s">
        <v>3</v>
      </c>
      <c r="BF359" t="s">
        <v>3</v>
      </c>
      <c r="BG359" t="s">
        <v>3</v>
      </c>
      <c r="BH359">
        <v>0</v>
      </c>
      <c r="BI359">
        <v>2</v>
      </c>
      <c r="BJ359" t="s">
        <v>99</v>
      </c>
      <c r="BM359">
        <v>332</v>
      </c>
      <c r="BN359">
        <v>0</v>
      </c>
      <c r="BO359" t="s">
        <v>96</v>
      </c>
      <c r="BP359">
        <v>1</v>
      </c>
      <c r="BQ359">
        <v>40</v>
      </c>
      <c r="BR359">
        <v>0</v>
      </c>
      <c r="BS359">
        <v>28.67</v>
      </c>
      <c r="BT359">
        <v>1</v>
      </c>
      <c r="BU359">
        <v>1</v>
      </c>
      <c r="BV359">
        <v>1</v>
      </c>
      <c r="BW359">
        <v>1</v>
      </c>
      <c r="BX359">
        <v>1</v>
      </c>
      <c r="BY359" t="s">
        <v>3</v>
      </c>
      <c r="BZ359">
        <v>79</v>
      </c>
      <c r="CA359">
        <v>41</v>
      </c>
      <c r="CB359" t="s">
        <v>3</v>
      </c>
      <c r="CE359">
        <v>30</v>
      </c>
      <c r="CF359">
        <v>0</v>
      </c>
      <c r="CG359">
        <v>0</v>
      </c>
      <c r="CM359">
        <v>0</v>
      </c>
      <c r="CN359" t="s">
        <v>3</v>
      </c>
      <c r="CO359">
        <v>0</v>
      </c>
      <c r="CP359">
        <f t="shared" si="300"/>
        <v>30464.760000000002</v>
      </c>
      <c r="CQ359">
        <f t="shared" si="301"/>
        <v>3061.49</v>
      </c>
      <c r="CR359">
        <f t="shared" si="302"/>
        <v>1370.79</v>
      </c>
      <c r="CS359">
        <f t="shared" si="303"/>
        <v>339.74</v>
      </c>
      <c r="CT359">
        <f t="shared" si="304"/>
        <v>6977.7</v>
      </c>
      <c r="CU359">
        <f t="shared" si="305"/>
        <v>0</v>
      </c>
      <c r="CV359">
        <f t="shared" si="306"/>
        <v>19.7395</v>
      </c>
      <c r="CW359">
        <f t="shared" si="307"/>
        <v>0</v>
      </c>
      <c r="CX359">
        <f t="shared" si="308"/>
        <v>0</v>
      </c>
      <c r="CY359">
        <f t="shared" si="309"/>
        <v>14718.197700000001</v>
      </c>
      <c r="CZ359">
        <f t="shared" si="310"/>
        <v>7638.5582999999997</v>
      </c>
      <c r="DC359" t="s">
        <v>3</v>
      </c>
      <c r="DD359" t="s">
        <v>3</v>
      </c>
      <c r="DE359" t="s">
        <v>3</v>
      </c>
      <c r="DF359" t="s">
        <v>3</v>
      </c>
      <c r="DG359" t="s">
        <v>3</v>
      </c>
      <c r="DH359" t="s">
        <v>3</v>
      </c>
      <c r="DI359" t="s">
        <v>3</v>
      </c>
      <c r="DJ359" t="s">
        <v>3</v>
      </c>
      <c r="DK359" t="s">
        <v>3</v>
      </c>
      <c r="DL359" t="s">
        <v>3</v>
      </c>
      <c r="DM359" t="s">
        <v>3</v>
      </c>
      <c r="DN359">
        <v>114</v>
      </c>
      <c r="DO359">
        <v>67</v>
      </c>
      <c r="DP359">
        <v>1.0669999999999999</v>
      </c>
      <c r="DQ359">
        <v>1.081</v>
      </c>
      <c r="DU359">
        <v>1003</v>
      </c>
      <c r="DV359" t="s">
        <v>98</v>
      </c>
      <c r="DW359" t="s">
        <v>98</v>
      </c>
      <c r="DX359">
        <v>100</v>
      </c>
      <c r="DZ359" t="s">
        <v>3</v>
      </c>
      <c r="EA359" t="s">
        <v>3</v>
      </c>
      <c r="EB359" t="s">
        <v>3</v>
      </c>
      <c r="EC359" t="s">
        <v>3</v>
      </c>
      <c r="EE359">
        <v>54008076</v>
      </c>
      <c r="EF359">
        <v>40</v>
      </c>
      <c r="EG359" t="s">
        <v>56</v>
      </c>
      <c r="EH359">
        <v>0</v>
      </c>
      <c r="EI359" t="s">
        <v>3</v>
      </c>
      <c r="EJ359">
        <v>2</v>
      </c>
      <c r="EK359">
        <v>332</v>
      </c>
      <c r="EL359" t="s">
        <v>89</v>
      </c>
      <c r="EM359" t="s">
        <v>90</v>
      </c>
      <c r="EO359" t="s">
        <v>3</v>
      </c>
      <c r="EQ359">
        <v>0</v>
      </c>
      <c r="ER359">
        <v>712.05</v>
      </c>
      <c r="ES359">
        <v>343.7</v>
      </c>
      <c r="ET359">
        <v>140.25</v>
      </c>
      <c r="EU359">
        <v>11.11</v>
      </c>
      <c r="EV359">
        <v>228.1</v>
      </c>
      <c r="EW359">
        <v>18.5</v>
      </c>
      <c r="EX359">
        <v>0</v>
      </c>
      <c r="EY359">
        <v>0</v>
      </c>
      <c r="FQ359">
        <v>0</v>
      </c>
      <c r="FR359">
        <f t="shared" si="311"/>
        <v>0</v>
      </c>
      <c r="FS359">
        <v>0</v>
      </c>
      <c r="FX359">
        <v>114</v>
      </c>
      <c r="FY359">
        <v>67</v>
      </c>
      <c r="GA359" t="s">
        <v>3</v>
      </c>
      <c r="GD359">
        <v>0</v>
      </c>
      <c r="GF359">
        <v>236259924</v>
      </c>
      <c r="GG359">
        <v>2</v>
      </c>
      <c r="GH359">
        <v>1</v>
      </c>
      <c r="GI359">
        <v>2</v>
      </c>
      <c r="GJ359">
        <v>0</v>
      </c>
      <c r="GK359">
        <f>ROUND(R359*(R12)/100,2)</f>
        <v>1451.86</v>
      </c>
      <c r="GL359">
        <f t="shared" si="312"/>
        <v>0</v>
      </c>
      <c r="GM359">
        <f t="shared" si="313"/>
        <v>54273.38</v>
      </c>
      <c r="GN359">
        <f t="shared" si="314"/>
        <v>0</v>
      </c>
      <c r="GO359">
        <f t="shared" si="315"/>
        <v>54273.38</v>
      </c>
      <c r="GP359">
        <f t="shared" si="316"/>
        <v>0</v>
      </c>
      <c r="GR359">
        <v>0</v>
      </c>
      <c r="GS359">
        <v>0</v>
      </c>
      <c r="GT359">
        <v>0</v>
      </c>
      <c r="GU359" t="s">
        <v>3</v>
      </c>
      <c r="GV359">
        <f t="shared" si="317"/>
        <v>0</v>
      </c>
      <c r="GW359">
        <v>1</v>
      </c>
      <c r="GX359">
        <f t="shared" si="318"/>
        <v>0</v>
      </c>
      <c r="HA359">
        <v>0</v>
      </c>
      <c r="HB359">
        <v>0</v>
      </c>
      <c r="HC359">
        <f t="shared" si="319"/>
        <v>0</v>
      </c>
      <c r="HE359" t="s">
        <v>3</v>
      </c>
      <c r="HF359" t="s">
        <v>3</v>
      </c>
      <c r="HM359" t="s">
        <v>3</v>
      </c>
      <c r="HN359" t="s">
        <v>3</v>
      </c>
      <c r="HO359" t="s">
        <v>3</v>
      </c>
      <c r="HP359" t="s">
        <v>3</v>
      </c>
      <c r="HQ359" t="s">
        <v>3</v>
      </c>
      <c r="IK359">
        <v>0</v>
      </c>
    </row>
    <row r="360" spans="1:245" x14ac:dyDescent="0.2">
      <c r="A360">
        <v>17</v>
      </c>
      <c r="B360">
        <v>1</v>
      </c>
      <c r="C360">
        <f>ROW(SmtRes!A116)</f>
        <v>116</v>
      </c>
      <c r="D360">
        <f>ROW(EtalonRes!A201)</f>
        <v>201</v>
      </c>
      <c r="E360" t="s">
        <v>208</v>
      </c>
      <c r="F360" t="s">
        <v>101</v>
      </c>
      <c r="G360" t="s">
        <v>209</v>
      </c>
      <c r="H360" t="s">
        <v>98</v>
      </c>
      <c r="I360">
        <f>ROUND(100/100,9)</f>
        <v>1</v>
      </c>
      <c r="J360">
        <v>0</v>
      </c>
      <c r="K360">
        <f>ROUND(100/100,9)</f>
        <v>1</v>
      </c>
      <c r="O360">
        <f t="shared" si="280"/>
        <v>12181.29</v>
      </c>
      <c r="P360">
        <f t="shared" si="281"/>
        <v>3766.09</v>
      </c>
      <c r="Q360">
        <f t="shared" si="282"/>
        <v>1437.5</v>
      </c>
      <c r="R360">
        <f t="shared" si="283"/>
        <v>375.86</v>
      </c>
      <c r="S360">
        <f t="shared" si="284"/>
        <v>6977.7</v>
      </c>
      <c r="T360">
        <f t="shared" si="285"/>
        <v>0</v>
      </c>
      <c r="U360">
        <f t="shared" si="286"/>
        <v>19.7395</v>
      </c>
      <c r="V360">
        <f t="shared" si="287"/>
        <v>0</v>
      </c>
      <c r="W360">
        <f t="shared" si="288"/>
        <v>0</v>
      </c>
      <c r="X360">
        <f t="shared" si="289"/>
        <v>5512.38</v>
      </c>
      <c r="Y360">
        <f t="shared" si="290"/>
        <v>2860.86</v>
      </c>
      <c r="AA360">
        <v>54346617</v>
      </c>
      <c r="AB360">
        <f t="shared" si="291"/>
        <v>796.23</v>
      </c>
      <c r="AC360">
        <f t="shared" si="292"/>
        <v>422.8</v>
      </c>
      <c r="AD360">
        <f t="shared" si="293"/>
        <v>145.33000000000001</v>
      </c>
      <c r="AE360">
        <f t="shared" si="294"/>
        <v>12.29</v>
      </c>
      <c r="AF360">
        <f t="shared" si="295"/>
        <v>228.1</v>
      </c>
      <c r="AG360">
        <f t="shared" si="296"/>
        <v>0</v>
      </c>
      <c r="AH360">
        <f t="shared" si="297"/>
        <v>18.5</v>
      </c>
      <c r="AI360">
        <f t="shared" si="298"/>
        <v>0</v>
      </c>
      <c r="AJ360">
        <f t="shared" si="299"/>
        <v>0</v>
      </c>
      <c r="AK360">
        <v>796.23</v>
      </c>
      <c r="AL360">
        <v>422.8</v>
      </c>
      <c r="AM360">
        <v>145.33000000000001</v>
      </c>
      <c r="AN360">
        <v>12.29</v>
      </c>
      <c r="AO360">
        <v>228.1</v>
      </c>
      <c r="AP360">
        <v>0</v>
      </c>
      <c r="AQ360">
        <v>18.5</v>
      </c>
      <c r="AR360">
        <v>0</v>
      </c>
      <c r="AS360">
        <v>0</v>
      </c>
      <c r="AT360">
        <v>79</v>
      </c>
      <c r="AU360">
        <v>41</v>
      </c>
      <c r="AV360">
        <v>1.0669999999999999</v>
      </c>
      <c r="AW360">
        <v>1.081</v>
      </c>
      <c r="AZ360">
        <v>1</v>
      </c>
      <c r="BA360">
        <v>28.67</v>
      </c>
      <c r="BB360">
        <v>9.27</v>
      </c>
      <c r="BC360">
        <v>8.24</v>
      </c>
      <c r="BD360" t="s">
        <v>3</v>
      </c>
      <c r="BE360" t="s">
        <v>3</v>
      </c>
      <c r="BF360" t="s">
        <v>3</v>
      </c>
      <c r="BG360" t="s">
        <v>3</v>
      </c>
      <c r="BH360">
        <v>0</v>
      </c>
      <c r="BI360">
        <v>2</v>
      </c>
      <c r="BJ360" t="s">
        <v>103</v>
      </c>
      <c r="BM360">
        <v>332</v>
      </c>
      <c r="BN360">
        <v>0</v>
      </c>
      <c r="BO360" t="s">
        <v>101</v>
      </c>
      <c r="BP360">
        <v>1</v>
      </c>
      <c r="BQ360">
        <v>40</v>
      </c>
      <c r="BR360">
        <v>0</v>
      </c>
      <c r="BS360">
        <v>28.67</v>
      </c>
      <c r="BT360">
        <v>1</v>
      </c>
      <c r="BU360">
        <v>1</v>
      </c>
      <c r="BV360">
        <v>1</v>
      </c>
      <c r="BW360">
        <v>1</v>
      </c>
      <c r="BX360">
        <v>1</v>
      </c>
      <c r="BY360" t="s">
        <v>3</v>
      </c>
      <c r="BZ360">
        <v>79</v>
      </c>
      <c r="CA360">
        <v>41</v>
      </c>
      <c r="CB360" t="s">
        <v>3</v>
      </c>
      <c r="CE360">
        <v>30</v>
      </c>
      <c r="CF360">
        <v>0</v>
      </c>
      <c r="CG360">
        <v>0</v>
      </c>
      <c r="CM360">
        <v>0</v>
      </c>
      <c r="CN360" t="s">
        <v>3</v>
      </c>
      <c r="CO360">
        <v>0</v>
      </c>
      <c r="CP360">
        <f t="shared" si="300"/>
        <v>12181.29</v>
      </c>
      <c r="CQ360">
        <f t="shared" si="301"/>
        <v>3766.09</v>
      </c>
      <c r="CR360">
        <f t="shared" si="302"/>
        <v>1437.5</v>
      </c>
      <c r="CS360">
        <f t="shared" si="303"/>
        <v>375.86</v>
      </c>
      <c r="CT360">
        <f t="shared" si="304"/>
        <v>6977.7</v>
      </c>
      <c r="CU360">
        <f t="shared" si="305"/>
        <v>0</v>
      </c>
      <c r="CV360">
        <f t="shared" si="306"/>
        <v>19.7395</v>
      </c>
      <c r="CW360">
        <f t="shared" si="307"/>
        <v>0</v>
      </c>
      <c r="CX360">
        <f t="shared" si="308"/>
        <v>0</v>
      </c>
      <c r="CY360">
        <f t="shared" si="309"/>
        <v>5512.3829999999998</v>
      </c>
      <c r="CZ360">
        <f t="shared" si="310"/>
        <v>2860.857</v>
      </c>
      <c r="DC360" t="s">
        <v>3</v>
      </c>
      <c r="DD360" t="s">
        <v>3</v>
      </c>
      <c r="DE360" t="s">
        <v>3</v>
      </c>
      <c r="DF360" t="s">
        <v>3</v>
      </c>
      <c r="DG360" t="s">
        <v>3</v>
      </c>
      <c r="DH360" t="s">
        <v>3</v>
      </c>
      <c r="DI360" t="s">
        <v>3</v>
      </c>
      <c r="DJ360" t="s">
        <v>3</v>
      </c>
      <c r="DK360" t="s">
        <v>3</v>
      </c>
      <c r="DL360" t="s">
        <v>3</v>
      </c>
      <c r="DM360" t="s">
        <v>3</v>
      </c>
      <c r="DN360">
        <v>114</v>
      </c>
      <c r="DO360">
        <v>67</v>
      </c>
      <c r="DP360">
        <v>1.0669999999999999</v>
      </c>
      <c r="DQ360">
        <v>1.081</v>
      </c>
      <c r="DU360">
        <v>1003</v>
      </c>
      <c r="DV360" t="s">
        <v>98</v>
      </c>
      <c r="DW360" t="s">
        <v>98</v>
      </c>
      <c r="DX360">
        <v>100</v>
      </c>
      <c r="DZ360" t="s">
        <v>3</v>
      </c>
      <c r="EA360" t="s">
        <v>3</v>
      </c>
      <c r="EB360" t="s">
        <v>3</v>
      </c>
      <c r="EC360" t="s">
        <v>3</v>
      </c>
      <c r="EE360">
        <v>54008076</v>
      </c>
      <c r="EF360">
        <v>40</v>
      </c>
      <c r="EG360" t="s">
        <v>56</v>
      </c>
      <c r="EH360">
        <v>0</v>
      </c>
      <c r="EI360" t="s">
        <v>3</v>
      </c>
      <c r="EJ360">
        <v>2</v>
      </c>
      <c r="EK360">
        <v>332</v>
      </c>
      <c r="EL360" t="s">
        <v>89</v>
      </c>
      <c r="EM360" t="s">
        <v>90</v>
      </c>
      <c r="EO360" t="s">
        <v>3</v>
      </c>
      <c r="EQ360">
        <v>0</v>
      </c>
      <c r="ER360">
        <v>796.23</v>
      </c>
      <c r="ES360">
        <v>422.8</v>
      </c>
      <c r="ET360">
        <v>145.33000000000001</v>
      </c>
      <c r="EU360">
        <v>12.29</v>
      </c>
      <c r="EV360">
        <v>228.1</v>
      </c>
      <c r="EW360">
        <v>18.5</v>
      </c>
      <c r="EX360">
        <v>0</v>
      </c>
      <c r="EY360">
        <v>0</v>
      </c>
      <c r="FQ360">
        <v>0</v>
      </c>
      <c r="FR360">
        <f t="shared" si="311"/>
        <v>0</v>
      </c>
      <c r="FS360">
        <v>0</v>
      </c>
      <c r="FX360">
        <v>114</v>
      </c>
      <c r="FY360">
        <v>67</v>
      </c>
      <c r="GA360" t="s">
        <v>3</v>
      </c>
      <c r="GD360">
        <v>0</v>
      </c>
      <c r="GF360">
        <v>-1665287365</v>
      </c>
      <c r="GG360">
        <v>2</v>
      </c>
      <c r="GH360">
        <v>1</v>
      </c>
      <c r="GI360">
        <v>2</v>
      </c>
      <c r="GJ360">
        <v>0</v>
      </c>
      <c r="GK360">
        <f>ROUND(R360*(R12)/100,2)</f>
        <v>601.38</v>
      </c>
      <c r="GL360">
        <f t="shared" si="312"/>
        <v>0</v>
      </c>
      <c r="GM360">
        <f t="shared" si="313"/>
        <v>21155.91</v>
      </c>
      <c r="GN360">
        <f t="shared" si="314"/>
        <v>0</v>
      </c>
      <c r="GO360">
        <f t="shared" si="315"/>
        <v>21155.91</v>
      </c>
      <c r="GP360">
        <f t="shared" si="316"/>
        <v>0</v>
      </c>
      <c r="GR360">
        <v>0</v>
      </c>
      <c r="GS360">
        <v>0</v>
      </c>
      <c r="GT360">
        <v>0</v>
      </c>
      <c r="GU360" t="s">
        <v>3</v>
      </c>
      <c r="GV360">
        <f t="shared" si="317"/>
        <v>0</v>
      </c>
      <c r="GW360">
        <v>1</v>
      </c>
      <c r="GX360">
        <f t="shared" si="318"/>
        <v>0</v>
      </c>
      <c r="HA360">
        <v>0</v>
      </c>
      <c r="HB360">
        <v>0</v>
      </c>
      <c r="HC360">
        <f t="shared" si="319"/>
        <v>0</v>
      </c>
      <c r="HE360" t="s">
        <v>3</v>
      </c>
      <c r="HF360" t="s">
        <v>3</v>
      </c>
      <c r="HM360" t="s">
        <v>3</v>
      </c>
      <c r="HN360" t="s">
        <v>3</v>
      </c>
      <c r="HO360" t="s">
        <v>3</v>
      </c>
      <c r="HP360" t="s">
        <v>3</v>
      </c>
      <c r="HQ360" t="s">
        <v>3</v>
      </c>
      <c r="IK360">
        <v>0</v>
      </c>
    </row>
    <row r="362" spans="1:245" x14ac:dyDescent="0.2">
      <c r="A362" s="2">
        <v>51</v>
      </c>
      <c r="B362" s="2">
        <f>B340</f>
        <v>1</v>
      </c>
      <c r="C362" s="2">
        <f>A340</f>
        <v>4</v>
      </c>
      <c r="D362" s="2">
        <f>ROW(A340)</f>
        <v>340</v>
      </c>
      <c r="E362" s="2"/>
      <c r="F362" s="2" t="str">
        <f>IF(F340&lt;&gt;"",F340,"")</f>
        <v>Новый раздел</v>
      </c>
      <c r="G362" s="2" t="str">
        <f>IF(G340&lt;&gt;"",G340,"")</f>
        <v>Монтажные работы</v>
      </c>
      <c r="H362" s="2">
        <v>0</v>
      </c>
      <c r="I362" s="2"/>
      <c r="J362" s="2"/>
      <c r="K362" s="2"/>
      <c r="L362" s="2"/>
      <c r="M362" s="2"/>
      <c r="N362" s="2"/>
      <c r="O362" s="2">
        <f t="shared" ref="O362:T362" si="320">ROUND(AB362,2)</f>
        <v>561475.80000000005</v>
      </c>
      <c r="P362" s="2">
        <f t="shared" si="320"/>
        <v>22361.17</v>
      </c>
      <c r="Q362" s="2">
        <f t="shared" si="320"/>
        <v>297380.65999999997</v>
      </c>
      <c r="R362" s="2">
        <f t="shared" si="320"/>
        <v>140986.73000000001</v>
      </c>
      <c r="S362" s="2">
        <f t="shared" si="320"/>
        <v>241733.97</v>
      </c>
      <c r="T362" s="2">
        <f t="shared" si="320"/>
        <v>0</v>
      </c>
      <c r="U362" s="2">
        <f>AH362</f>
        <v>703.09083211999996</v>
      </c>
      <c r="V362" s="2">
        <f>AI362</f>
        <v>0</v>
      </c>
      <c r="W362" s="2">
        <f>ROUND(AJ362,2)</f>
        <v>0</v>
      </c>
      <c r="X362" s="2">
        <f>ROUND(AK362,2)</f>
        <v>215418.69</v>
      </c>
      <c r="Y362" s="2">
        <f>ROUND(AL362,2)</f>
        <v>101566.69</v>
      </c>
      <c r="Z362" s="2"/>
      <c r="AA362" s="2"/>
      <c r="AB362" s="2">
        <f>ROUND(SUMIF(AA344:AA360,"=54346617",O344:O360),2)</f>
        <v>561475.80000000005</v>
      </c>
      <c r="AC362" s="2">
        <f>ROUND(SUMIF(AA344:AA360,"=54346617",P344:P360),2)</f>
        <v>22361.17</v>
      </c>
      <c r="AD362" s="2">
        <f>ROUND(SUMIF(AA344:AA360,"=54346617",Q344:Q360),2)</f>
        <v>297380.65999999997</v>
      </c>
      <c r="AE362" s="2">
        <f>ROUND(SUMIF(AA344:AA360,"=54346617",R344:R360),2)</f>
        <v>140986.73000000001</v>
      </c>
      <c r="AF362" s="2">
        <f>ROUND(SUMIF(AA344:AA360,"=54346617",S344:S360),2)</f>
        <v>241733.97</v>
      </c>
      <c r="AG362" s="2">
        <f>ROUND(SUMIF(AA344:AA360,"=54346617",T344:T360),2)</f>
        <v>0</v>
      </c>
      <c r="AH362" s="2">
        <f>SUMIF(AA344:AA360,"=54346617",U344:U360)</f>
        <v>703.09083211999996</v>
      </c>
      <c r="AI362" s="2">
        <f>SUMIF(AA344:AA360,"=54346617",V344:V360)</f>
        <v>0</v>
      </c>
      <c r="AJ362" s="2">
        <f>ROUND(SUMIF(AA344:AA360,"=54346617",W344:W360),2)</f>
        <v>0</v>
      </c>
      <c r="AK362" s="2">
        <f>ROUND(SUMIF(AA344:AA360,"=54346617",X344:X360),2)</f>
        <v>215418.69</v>
      </c>
      <c r="AL362" s="2">
        <f>ROUND(SUMIF(AA344:AA360,"=54346617",Y344:Y360),2)</f>
        <v>101566.69</v>
      </c>
      <c r="AM362" s="2"/>
      <c r="AN362" s="2"/>
      <c r="AO362" s="2">
        <f t="shared" ref="AO362:BD362" si="321">ROUND(BX362,2)</f>
        <v>0</v>
      </c>
      <c r="AP362" s="2">
        <f t="shared" si="321"/>
        <v>0</v>
      </c>
      <c r="AQ362" s="2">
        <f t="shared" si="321"/>
        <v>0</v>
      </c>
      <c r="AR362" s="2">
        <f t="shared" si="321"/>
        <v>1104039.96</v>
      </c>
      <c r="AS362" s="2">
        <f t="shared" si="321"/>
        <v>225884.81</v>
      </c>
      <c r="AT362" s="2">
        <f t="shared" si="321"/>
        <v>878155.15</v>
      </c>
      <c r="AU362" s="2">
        <f t="shared" si="321"/>
        <v>0</v>
      </c>
      <c r="AV362" s="2">
        <f t="shared" si="321"/>
        <v>22361.17</v>
      </c>
      <c r="AW362" s="2">
        <f t="shared" si="321"/>
        <v>22361.17</v>
      </c>
      <c r="AX362" s="2">
        <f t="shared" si="321"/>
        <v>0</v>
      </c>
      <c r="AY362" s="2">
        <f t="shared" si="321"/>
        <v>22361.17</v>
      </c>
      <c r="AZ362" s="2">
        <f t="shared" si="321"/>
        <v>0</v>
      </c>
      <c r="BA362" s="2">
        <f t="shared" si="321"/>
        <v>0</v>
      </c>
      <c r="BB362" s="2">
        <f t="shared" si="321"/>
        <v>0</v>
      </c>
      <c r="BC362" s="2">
        <f t="shared" si="321"/>
        <v>0</v>
      </c>
      <c r="BD362" s="2">
        <f t="shared" si="321"/>
        <v>0</v>
      </c>
      <c r="BE362" s="2"/>
      <c r="BF362" s="2"/>
      <c r="BG362" s="2"/>
      <c r="BH362" s="2"/>
      <c r="BI362" s="2"/>
      <c r="BJ362" s="2"/>
      <c r="BK362" s="2"/>
      <c r="BL362" s="2"/>
      <c r="BM362" s="2"/>
      <c r="BN362" s="2"/>
      <c r="BO362" s="2"/>
      <c r="BP362" s="2"/>
      <c r="BQ362" s="2"/>
      <c r="BR362" s="2"/>
      <c r="BS362" s="2"/>
      <c r="BT362" s="2"/>
      <c r="BU362" s="2"/>
      <c r="BV362" s="2"/>
      <c r="BW362" s="2"/>
      <c r="BX362" s="2">
        <f>ROUND(SUMIF(AA344:AA360,"=54346617",FQ344:FQ360),2)</f>
        <v>0</v>
      </c>
      <c r="BY362" s="2">
        <f>ROUND(SUMIF(AA344:AA360,"=54346617",FR344:FR360),2)</f>
        <v>0</v>
      </c>
      <c r="BZ362" s="2">
        <f>ROUND(SUMIF(AA344:AA360,"=54346617",GL344:GL360),2)</f>
        <v>0</v>
      </c>
      <c r="CA362" s="2">
        <f>ROUND(SUMIF(AA344:AA360,"=54346617",GM344:GM360),2)</f>
        <v>1104039.96</v>
      </c>
      <c r="CB362" s="2">
        <f>ROUND(SUMIF(AA344:AA360,"=54346617",GN344:GN360),2)</f>
        <v>225884.81</v>
      </c>
      <c r="CC362" s="2">
        <f>ROUND(SUMIF(AA344:AA360,"=54346617",GO344:GO360),2)</f>
        <v>878155.15</v>
      </c>
      <c r="CD362" s="2">
        <f>ROUND(SUMIF(AA344:AA360,"=54346617",GP344:GP360),2)</f>
        <v>0</v>
      </c>
      <c r="CE362" s="2">
        <f>AC362-BX362</f>
        <v>22361.17</v>
      </c>
      <c r="CF362" s="2">
        <f>AC362-BY362</f>
        <v>22361.17</v>
      </c>
      <c r="CG362" s="2">
        <f>BX362-BZ362</f>
        <v>0</v>
      </c>
      <c r="CH362" s="2">
        <f>AC362-BX362-BY362+BZ362</f>
        <v>22361.17</v>
      </c>
      <c r="CI362" s="2">
        <f>BY362-BZ362</f>
        <v>0</v>
      </c>
      <c r="CJ362" s="2">
        <f>ROUND(SUMIF(AA344:AA360,"=54346617",GX344:GX360),2)</f>
        <v>0</v>
      </c>
      <c r="CK362" s="2">
        <f>ROUND(SUMIF(AA344:AA360,"=54346617",GY344:GY360),2)</f>
        <v>0</v>
      </c>
      <c r="CL362" s="2">
        <f>ROUND(SUMIF(AA344:AA360,"=54346617",GZ344:GZ360),2)</f>
        <v>0</v>
      </c>
      <c r="CM362" s="2">
        <f>ROUND(SUMIF(AA344:AA360,"=54346617",HD344:HD360),2)</f>
        <v>0</v>
      </c>
      <c r="CN362" s="2"/>
      <c r="CO362" s="2"/>
      <c r="CP362" s="2"/>
      <c r="CQ362" s="2"/>
      <c r="CR362" s="2"/>
      <c r="CS362" s="2"/>
      <c r="CT362" s="2"/>
      <c r="CU362" s="2"/>
      <c r="CV362" s="2"/>
      <c r="CW362" s="2"/>
      <c r="CX362" s="2"/>
      <c r="CY362" s="2"/>
      <c r="CZ362" s="2"/>
      <c r="DA362" s="2"/>
      <c r="DB362" s="2"/>
      <c r="DC362" s="2"/>
      <c r="DD362" s="2"/>
      <c r="DE362" s="2"/>
      <c r="DF362" s="2"/>
      <c r="DG362" s="3"/>
      <c r="DH362" s="3"/>
      <c r="DI362" s="3"/>
      <c r="DJ362" s="3"/>
      <c r="DK362" s="3"/>
      <c r="DL362" s="3"/>
      <c r="DM362" s="3"/>
      <c r="DN362" s="3"/>
      <c r="DO362" s="3"/>
      <c r="DP362" s="3"/>
      <c r="DQ362" s="3"/>
      <c r="DR362" s="3"/>
      <c r="DS362" s="3"/>
      <c r="DT362" s="3"/>
      <c r="DU362" s="3"/>
      <c r="DV362" s="3"/>
      <c r="DW362" s="3"/>
      <c r="DX362" s="3"/>
      <c r="DY362" s="3"/>
      <c r="DZ362" s="3"/>
      <c r="EA362" s="3"/>
      <c r="EB362" s="3"/>
      <c r="EC362" s="3"/>
      <c r="ED362" s="3"/>
      <c r="EE362" s="3"/>
      <c r="EF362" s="3"/>
      <c r="EG362" s="3"/>
      <c r="EH362" s="3"/>
      <c r="EI362" s="3"/>
      <c r="EJ362" s="3"/>
      <c r="EK362" s="3"/>
      <c r="EL362" s="3"/>
      <c r="EM362" s="3"/>
      <c r="EN362" s="3"/>
      <c r="EO362" s="3"/>
      <c r="EP362" s="3"/>
      <c r="EQ362" s="3"/>
      <c r="ER362" s="3"/>
      <c r="ES362" s="3"/>
      <c r="ET362" s="3"/>
      <c r="EU362" s="3"/>
      <c r="EV362" s="3"/>
      <c r="EW362" s="3"/>
      <c r="EX362" s="3"/>
      <c r="EY362" s="3"/>
      <c r="EZ362" s="3"/>
      <c r="FA362" s="3"/>
      <c r="FB362" s="3"/>
      <c r="FC362" s="3"/>
      <c r="FD362" s="3"/>
      <c r="FE362" s="3"/>
      <c r="FF362" s="3"/>
      <c r="FG362" s="3"/>
      <c r="FH362" s="3"/>
      <c r="FI362" s="3"/>
      <c r="FJ362" s="3"/>
      <c r="FK362" s="3"/>
      <c r="FL362" s="3"/>
      <c r="FM362" s="3"/>
      <c r="FN362" s="3"/>
      <c r="FO362" s="3"/>
      <c r="FP362" s="3"/>
      <c r="FQ362" s="3"/>
      <c r="FR362" s="3"/>
      <c r="FS362" s="3"/>
      <c r="FT362" s="3"/>
      <c r="FU362" s="3"/>
      <c r="FV362" s="3"/>
      <c r="FW362" s="3"/>
      <c r="FX362" s="3"/>
      <c r="FY362" s="3"/>
      <c r="FZ362" s="3"/>
      <c r="GA362" s="3"/>
      <c r="GB362" s="3"/>
      <c r="GC362" s="3"/>
      <c r="GD362" s="3"/>
      <c r="GE362" s="3"/>
      <c r="GF362" s="3"/>
      <c r="GG362" s="3"/>
      <c r="GH362" s="3"/>
      <c r="GI362" s="3"/>
      <c r="GJ362" s="3"/>
      <c r="GK362" s="3"/>
      <c r="GL362" s="3"/>
      <c r="GM362" s="3"/>
      <c r="GN362" s="3"/>
      <c r="GO362" s="3"/>
      <c r="GP362" s="3"/>
      <c r="GQ362" s="3"/>
      <c r="GR362" s="3"/>
      <c r="GS362" s="3"/>
      <c r="GT362" s="3"/>
      <c r="GU362" s="3"/>
      <c r="GV362" s="3"/>
      <c r="GW362" s="3"/>
      <c r="GX362" s="3">
        <v>0</v>
      </c>
    </row>
    <row r="364" spans="1:245" x14ac:dyDescent="0.2">
      <c r="A364" s="4">
        <v>50</v>
      </c>
      <c r="B364" s="4">
        <v>0</v>
      </c>
      <c r="C364" s="4">
        <v>0</v>
      </c>
      <c r="D364" s="4">
        <v>1</v>
      </c>
      <c r="E364" s="4">
        <v>201</v>
      </c>
      <c r="F364" s="4">
        <f>ROUND(Source!O362,O364)</f>
        <v>561475.80000000005</v>
      </c>
      <c r="G364" s="4" t="s">
        <v>104</v>
      </c>
      <c r="H364" s="4" t="s">
        <v>105</v>
      </c>
      <c r="I364" s="4"/>
      <c r="J364" s="4"/>
      <c r="K364" s="4">
        <v>-201</v>
      </c>
      <c r="L364" s="4">
        <v>1</v>
      </c>
      <c r="M364" s="4">
        <v>3</v>
      </c>
      <c r="N364" s="4" t="s">
        <v>3</v>
      </c>
      <c r="O364" s="4">
        <v>2</v>
      </c>
      <c r="P364" s="4"/>
      <c r="Q364" s="4"/>
      <c r="R364" s="4"/>
      <c r="S364" s="4"/>
      <c r="T364" s="4"/>
      <c r="U364" s="4"/>
      <c r="V364" s="4"/>
      <c r="W364" s="4">
        <v>561475.80000000005</v>
      </c>
      <c r="X364" s="4">
        <v>1</v>
      </c>
      <c r="Y364" s="4">
        <v>561475.80000000005</v>
      </c>
      <c r="Z364" s="4"/>
      <c r="AA364" s="4"/>
      <c r="AB364" s="4"/>
    </row>
    <row r="365" spans="1:245" x14ac:dyDescent="0.2">
      <c r="A365" s="4">
        <v>50</v>
      </c>
      <c r="B365" s="4">
        <v>0</v>
      </c>
      <c r="C365" s="4">
        <v>0</v>
      </c>
      <c r="D365" s="4">
        <v>1</v>
      </c>
      <c r="E365" s="4">
        <v>202</v>
      </c>
      <c r="F365" s="4">
        <f>ROUND(Source!P362,O365)</f>
        <v>22361.17</v>
      </c>
      <c r="G365" s="4" t="s">
        <v>106</v>
      </c>
      <c r="H365" s="4" t="s">
        <v>107</v>
      </c>
      <c r="I365" s="4"/>
      <c r="J365" s="4"/>
      <c r="K365" s="4">
        <v>-202</v>
      </c>
      <c r="L365" s="4">
        <v>2</v>
      </c>
      <c r="M365" s="4">
        <v>3</v>
      </c>
      <c r="N365" s="4" t="s">
        <v>3</v>
      </c>
      <c r="O365" s="4">
        <v>2</v>
      </c>
      <c r="P365" s="4"/>
      <c r="Q365" s="4"/>
      <c r="R365" s="4"/>
      <c r="S365" s="4"/>
      <c r="T365" s="4"/>
      <c r="U365" s="4"/>
      <c r="V365" s="4"/>
      <c r="W365" s="4">
        <v>22361.17</v>
      </c>
      <c r="X365" s="4">
        <v>1</v>
      </c>
      <c r="Y365" s="4">
        <v>22361.17</v>
      </c>
      <c r="Z365" s="4"/>
      <c r="AA365" s="4"/>
      <c r="AB365" s="4"/>
    </row>
    <row r="366" spans="1:245" x14ac:dyDescent="0.2">
      <c r="A366" s="4">
        <v>50</v>
      </c>
      <c r="B366" s="4">
        <v>0</v>
      </c>
      <c r="C366" s="4">
        <v>0</v>
      </c>
      <c r="D366" s="4">
        <v>1</v>
      </c>
      <c r="E366" s="4">
        <v>222</v>
      </c>
      <c r="F366" s="4">
        <f>ROUND(Source!AO362,O366)</f>
        <v>0</v>
      </c>
      <c r="G366" s="4" t="s">
        <v>108</v>
      </c>
      <c r="H366" s="4" t="s">
        <v>109</v>
      </c>
      <c r="I366" s="4"/>
      <c r="J366" s="4"/>
      <c r="K366" s="4">
        <v>-222</v>
      </c>
      <c r="L366" s="4">
        <v>3</v>
      </c>
      <c r="M366" s="4">
        <v>3</v>
      </c>
      <c r="N366" s="4" t="s">
        <v>3</v>
      </c>
      <c r="O366" s="4">
        <v>2</v>
      </c>
      <c r="P366" s="4"/>
      <c r="Q366" s="4"/>
      <c r="R366" s="4"/>
      <c r="S366" s="4"/>
      <c r="T366" s="4"/>
      <c r="U366" s="4"/>
      <c r="V366" s="4"/>
      <c r="W366" s="4">
        <v>0</v>
      </c>
      <c r="X366" s="4">
        <v>1</v>
      </c>
      <c r="Y366" s="4">
        <v>0</v>
      </c>
      <c r="Z366" s="4"/>
      <c r="AA366" s="4"/>
      <c r="AB366" s="4"/>
    </row>
    <row r="367" spans="1:245" x14ac:dyDescent="0.2">
      <c r="A367" s="4">
        <v>50</v>
      </c>
      <c r="B367" s="4">
        <v>0</v>
      </c>
      <c r="C367" s="4">
        <v>0</v>
      </c>
      <c r="D367" s="4">
        <v>1</v>
      </c>
      <c r="E367" s="4">
        <v>225</v>
      </c>
      <c r="F367" s="4">
        <f>ROUND(Source!AV362,O367)</f>
        <v>22361.17</v>
      </c>
      <c r="G367" s="4" t="s">
        <v>110</v>
      </c>
      <c r="H367" s="4" t="s">
        <v>111</v>
      </c>
      <c r="I367" s="4"/>
      <c r="J367" s="4"/>
      <c r="K367" s="4">
        <v>-225</v>
      </c>
      <c r="L367" s="4">
        <v>4</v>
      </c>
      <c r="M367" s="4">
        <v>3</v>
      </c>
      <c r="N367" s="4" t="s">
        <v>3</v>
      </c>
      <c r="O367" s="4">
        <v>2</v>
      </c>
      <c r="P367" s="4"/>
      <c r="Q367" s="4"/>
      <c r="R367" s="4"/>
      <c r="S367" s="4"/>
      <c r="T367" s="4"/>
      <c r="U367" s="4"/>
      <c r="V367" s="4"/>
      <c r="W367" s="4">
        <v>22361.17</v>
      </c>
      <c r="X367" s="4">
        <v>1</v>
      </c>
      <c r="Y367" s="4">
        <v>22361.17</v>
      </c>
      <c r="Z367" s="4"/>
      <c r="AA367" s="4"/>
      <c r="AB367" s="4"/>
    </row>
    <row r="368" spans="1:245" x14ac:dyDescent="0.2">
      <c r="A368" s="4">
        <v>50</v>
      </c>
      <c r="B368" s="4">
        <v>0</v>
      </c>
      <c r="C368" s="4">
        <v>0</v>
      </c>
      <c r="D368" s="4">
        <v>1</v>
      </c>
      <c r="E368" s="4">
        <v>226</v>
      </c>
      <c r="F368" s="4">
        <f>ROUND(Source!AW362,O368)</f>
        <v>22361.17</v>
      </c>
      <c r="G368" s="4" t="s">
        <v>112</v>
      </c>
      <c r="H368" s="4" t="s">
        <v>113</v>
      </c>
      <c r="I368" s="4"/>
      <c r="J368" s="4"/>
      <c r="K368" s="4">
        <v>-226</v>
      </c>
      <c r="L368" s="4">
        <v>5</v>
      </c>
      <c r="M368" s="4">
        <v>3</v>
      </c>
      <c r="N368" s="4" t="s">
        <v>3</v>
      </c>
      <c r="O368" s="4">
        <v>2</v>
      </c>
      <c r="P368" s="4"/>
      <c r="Q368" s="4"/>
      <c r="R368" s="4"/>
      <c r="S368" s="4"/>
      <c r="T368" s="4"/>
      <c r="U368" s="4"/>
      <c r="V368" s="4"/>
      <c r="W368" s="4">
        <v>22361.17</v>
      </c>
      <c r="X368" s="4">
        <v>1</v>
      </c>
      <c r="Y368" s="4">
        <v>22361.17</v>
      </c>
      <c r="Z368" s="4"/>
      <c r="AA368" s="4"/>
      <c r="AB368" s="4"/>
    </row>
    <row r="369" spans="1:28" x14ac:dyDescent="0.2">
      <c r="A369" s="4">
        <v>50</v>
      </c>
      <c r="B369" s="4">
        <v>0</v>
      </c>
      <c r="C369" s="4">
        <v>0</v>
      </c>
      <c r="D369" s="4">
        <v>1</v>
      </c>
      <c r="E369" s="4">
        <v>227</v>
      </c>
      <c r="F369" s="4">
        <f>ROUND(Source!AX362,O369)</f>
        <v>0</v>
      </c>
      <c r="G369" s="4" t="s">
        <v>114</v>
      </c>
      <c r="H369" s="4" t="s">
        <v>115</v>
      </c>
      <c r="I369" s="4"/>
      <c r="J369" s="4"/>
      <c r="K369" s="4">
        <v>-227</v>
      </c>
      <c r="L369" s="4">
        <v>6</v>
      </c>
      <c r="M369" s="4">
        <v>3</v>
      </c>
      <c r="N369" s="4" t="s">
        <v>3</v>
      </c>
      <c r="O369" s="4">
        <v>2</v>
      </c>
      <c r="P369" s="4"/>
      <c r="Q369" s="4"/>
      <c r="R369" s="4"/>
      <c r="S369" s="4"/>
      <c r="T369" s="4"/>
      <c r="U369" s="4"/>
      <c r="V369" s="4"/>
      <c r="W369" s="4">
        <v>0</v>
      </c>
      <c r="X369" s="4">
        <v>1</v>
      </c>
      <c r="Y369" s="4">
        <v>0</v>
      </c>
      <c r="Z369" s="4"/>
      <c r="AA369" s="4"/>
      <c r="AB369" s="4"/>
    </row>
    <row r="370" spans="1:28" x14ac:dyDescent="0.2">
      <c r="A370" s="4">
        <v>50</v>
      </c>
      <c r="B370" s="4">
        <v>0</v>
      </c>
      <c r="C370" s="4">
        <v>0</v>
      </c>
      <c r="D370" s="4">
        <v>1</v>
      </c>
      <c r="E370" s="4">
        <v>228</v>
      </c>
      <c r="F370" s="4">
        <f>ROUND(Source!AY362,O370)</f>
        <v>22361.17</v>
      </c>
      <c r="G370" s="4" t="s">
        <v>116</v>
      </c>
      <c r="H370" s="4" t="s">
        <v>117</v>
      </c>
      <c r="I370" s="4"/>
      <c r="J370" s="4"/>
      <c r="K370" s="4">
        <v>-228</v>
      </c>
      <c r="L370" s="4">
        <v>7</v>
      </c>
      <c r="M370" s="4">
        <v>3</v>
      </c>
      <c r="N370" s="4" t="s">
        <v>3</v>
      </c>
      <c r="O370" s="4">
        <v>2</v>
      </c>
      <c r="P370" s="4"/>
      <c r="Q370" s="4"/>
      <c r="R370" s="4"/>
      <c r="S370" s="4"/>
      <c r="T370" s="4"/>
      <c r="U370" s="4"/>
      <c r="V370" s="4"/>
      <c r="W370" s="4">
        <v>22361.17</v>
      </c>
      <c r="X370" s="4">
        <v>1</v>
      </c>
      <c r="Y370" s="4">
        <v>22361.17</v>
      </c>
      <c r="Z370" s="4"/>
      <c r="AA370" s="4"/>
      <c r="AB370" s="4"/>
    </row>
    <row r="371" spans="1:28" x14ac:dyDescent="0.2">
      <c r="A371" s="4">
        <v>50</v>
      </c>
      <c r="B371" s="4">
        <v>0</v>
      </c>
      <c r="C371" s="4">
        <v>0</v>
      </c>
      <c r="D371" s="4">
        <v>1</v>
      </c>
      <c r="E371" s="4">
        <v>216</v>
      </c>
      <c r="F371" s="4">
        <f>ROUND(Source!AP362,O371)</f>
        <v>0</v>
      </c>
      <c r="G371" s="4" t="s">
        <v>118</v>
      </c>
      <c r="H371" s="4" t="s">
        <v>119</v>
      </c>
      <c r="I371" s="4"/>
      <c r="J371" s="4"/>
      <c r="K371" s="4">
        <v>-216</v>
      </c>
      <c r="L371" s="4">
        <v>8</v>
      </c>
      <c r="M371" s="4">
        <v>3</v>
      </c>
      <c r="N371" s="4" t="s">
        <v>3</v>
      </c>
      <c r="O371" s="4">
        <v>2</v>
      </c>
      <c r="P371" s="4"/>
      <c r="Q371" s="4"/>
      <c r="R371" s="4"/>
      <c r="S371" s="4"/>
      <c r="T371" s="4"/>
      <c r="U371" s="4"/>
      <c r="V371" s="4"/>
      <c r="W371" s="4">
        <v>0</v>
      </c>
      <c r="X371" s="4">
        <v>1</v>
      </c>
      <c r="Y371" s="4">
        <v>0</v>
      </c>
      <c r="Z371" s="4"/>
      <c r="AA371" s="4"/>
      <c r="AB371" s="4"/>
    </row>
    <row r="372" spans="1:28" x14ac:dyDescent="0.2">
      <c r="A372" s="4">
        <v>50</v>
      </c>
      <c r="B372" s="4">
        <v>0</v>
      </c>
      <c r="C372" s="4">
        <v>0</v>
      </c>
      <c r="D372" s="4">
        <v>1</v>
      </c>
      <c r="E372" s="4">
        <v>223</v>
      </c>
      <c r="F372" s="4">
        <f>ROUND(Source!AQ362,O372)</f>
        <v>0</v>
      </c>
      <c r="G372" s="4" t="s">
        <v>120</v>
      </c>
      <c r="H372" s="4" t="s">
        <v>121</v>
      </c>
      <c r="I372" s="4"/>
      <c r="J372" s="4"/>
      <c r="K372" s="4">
        <v>-223</v>
      </c>
      <c r="L372" s="4">
        <v>9</v>
      </c>
      <c r="M372" s="4">
        <v>3</v>
      </c>
      <c r="N372" s="4" t="s">
        <v>3</v>
      </c>
      <c r="O372" s="4">
        <v>2</v>
      </c>
      <c r="P372" s="4"/>
      <c r="Q372" s="4"/>
      <c r="R372" s="4"/>
      <c r="S372" s="4"/>
      <c r="T372" s="4"/>
      <c r="U372" s="4"/>
      <c r="V372" s="4"/>
      <c r="W372" s="4">
        <v>0</v>
      </c>
      <c r="X372" s="4">
        <v>1</v>
      </c>
      <c r="Y372" s="4">
        <v>0</v>
      </c>
      <c r="Z372" s="4"/>
      <c r="AA372" s="4"/>
      <c r="AB372" s="4"/>
    </row>
    <row r="373" spans="1:28" x14ac:dyDescent="0.2">
      <c r="A373" s="4">
        <v>50</v>
      </c>
      <c r="B373" s="4">
        <v>0</v>
      </c>
      <c r="C373" s="4">
        <v>0</v>
      </c>
      <c r="D373" s="4">
        <v>1</v>
      </c>
      <c r="E373" s="4">
        <v>229</v>
      </c>
      <c r="F373" s="4">
        <f>ROUND(Source!AZ362,O373)</f>
        <v>0</v>
      </c>
      <c r="G373" s="4" t="s">
        <v>122</v>
      </c>
      <c r="H373" s="4" t="s">
        <v>123</v>
      </c>
      <c r="I373" s="4"/>
      <c r="J373" s="4"/>
      <c r="K373" s="4">
        <v>-229</v>
      </c>
      <c r="L373" s="4">
        <v>10</v>
      </c>
      <c r="M373" s="4">
        <v>3</v>
      </c>
      <c r="N373" s="4" t="s">
        <v>3</v>
      </c>
      <c r="O373" s="4">
        <v>2</v>
      </c>
      <c r="P373" s="4"/>
      <c r="Q373" s="4"/>
      <c r="R373" s="4"/>
      <c r="S373" s="4"/>
      <c r="T373" s="4"/>
      <c r="U373" s="4"/>
      <c r="V373" s="4"/>
      <c r="W373" s="4">
        <v>0</v>
      </c>
      <c r="X373" s="4">
        <v>1</v>
      </c>
      <c r="Y373" s="4">
        <v>0</v>
      </c>
      <c r="Z373" s="4"/>
      <c r="AA373" s="4"/>
      <c r="AB373" s="4"/>
    </row>
    <row r="374" spans="1:28" x14ac:dyDescent="0.2">
      <c r="A374" s="4">
        <v>50</v>
      </c>
      <c r="B374" s="4">
        <v>0</v>
      </c>
      <c r="C374" s="4">
        <v>0</v>
      </c>
      <c r="D374" s="4">
        <v>1</v>
      </c>
      <c r="E374" s="4">
        <v>203</v>
      </c>
      <c r="F374" s="4">
        <f>ROUND(Source!Q362,O374)</f>
        <v>297380.65999999997</v>
      </c>
      <c r="G374" s="4" t="s">
        <v>124</v>
      </c>
      <c r="H374" s="4" t="s">
        <v>125</v>
      </c>
      <c r="I374" s="4"/>
      <c r="J374" s="4"/>
      <c r="K374" s="4">
        <v>-203</v>
      </c>
      <c r="L374" s="4">
        <v>11</v>
      </c>
      <c r="M374" s="4">
        <v>3</v>
      </c>
      <c r="N374" s="4" t="s">
        <v>3</v>
      </c>
      <c r="O374" s="4">
        <v>2</v>
      </c>
      <c r="P374" s="4"/>
      <c r="Q374" s="4"/>
      <c r="R374" s="4"/>
      <c r="S374" s="4"/>
      <c r="T374" s="4"/>
      <c r="U374" s="4"/>
      <c r="V374" s="4"/>
      <c r="W374" s="4">
        <v>297380.65999999997</v>
      </c>
      <c r="X374" s="4">
        <v>1</v>
      </c>
      <c r="Y374" s="4">
        <v>297380.65999999997</v>
      </c>
      <c r="Z374" s="4"/>
      <c r="AA374" s="4"/>
      <c r="AB374" s="4"/>
    </row>
    <row r="375" spans="1:28" x14ac:dyDescent="0.2">
      <c r="A375" s="4">
        <v>50</v>
      </c>
      <c r="B375" s="4">
        <v>0</v>
      </c>
      <c r="C375" s="4">
        <v>0</v>
      </c>
      <c r="D375" s="4">
        <v>1</v>
      </c>
      <c r="E375" s="4">
        <v>231</v>
      </c>
      <c r="F375" s="4">
        <f>ROUND(Source!BB362,O375)</f>
        <v>0</v>
      </c>
      <c r="G375" s="4" t="s">
        <v>126</v>
      </c>
      <c r="H375" s="4" t="s">
        <v>127</v>
      </c>
      <c r="I375" s="4"/>
      <c r="J375" s="4"/>
      <c r="K375" s="4">
        <v>-231</v>
      </c>
      <c r="L375" s="4">
        <v>12</v>
      </c>
      <c r="M375" s="4">
        <v>3</v>
      </c>
      <c r="N375" s="4" t="s">
        <v>3</v>
      </c>
      <c r="O375" s="4">
        <v>2</v>
      </c>
      <c r="P375" s="4"/>
      <c r="Q375" s="4"/>
      <c r="R375" s="4"/>
      <c r="S375" s="4"/>
      <c r="T375" s="4"/>
      <c r="U375" s="4"/>
      <c r="V375" s="4"/>
      <c r="W375" s="4">
        <v>0</v>
      </c>
      <c r="X375" s="4">
        <v>1</v>
      </c>
      <c r="Y375" s="4">
        <v>0</v>
      </c>
      <c r="Z375" s="4"/>
      <c r="AA375" s="4"/>
      <c r="AB375" s="4"/>
    </row>
    <row r="376" spans="1:28" x14ac:dyDescent="0.2">
      <c r="A376" s="4">
        <v>50</v>
      </c>
      <c r="B376" s="4">
        <v>0</v>
      </c>
      <c r="C376" s="4">
        <v>0</v>
      </c>
      <c r="D376" s="4">
        <v>1</v>
      </c>
      <c r="E376" s="4">
        <v>204</v>
      </c>
      <c r="F376" s="4">
        <f>ROUND(Source!R362,O376)</f>
        <v>140986.73000000001</v>
      </c>
      <c r="G376" s="4" t="s">
        <v>128</v>
      </c>
      <c r="H376" s="4" t="s">
        <v>129</v>
      </c>
      <c r="I376" s="4"/>
      <c r="J376" s="4"/>
      <c r="K376" s="4">
        <v>-204</v>
      </c>
      <c r="L376" s="4">
        <v>13</v>
      </c>
      <c r="M376" s="4">
        <v>3</v>
      </c>
      <c r="N376" s="4" t="s">
        <v>3</v>
      </c>
      <c r="O376" s="4">
        <v>2</v>
      </c>
      <c r="P376" s="4"/>
      <c r="Q376" s="4"/>
      <c r="R376" s="4"/>
      <c r="S376" s="4"/>
      <c r="T376" s="4"/>
      <c r="U376" s="4"/>
      <c r="V376" s="4"/>
      <c r="W376" s="4">
        <v>140986.73000000001</v>
      </c>
      <c r="X376" s="4">
        <v>1</v>
      </c>
      <c r="Y376" s="4">
        <v>140986.73000000001</v>
      </c>
      <c r="Z376" s="4"/>
      <c r="AA376" s="4"/>
      <c r="AB376" s="4"/>
    </row>
    <row r="377" spans="1:28" x14ac:dyDescent="0.2">
      <c r="A377" s="4">
        <v>50</v>
      </c>
      <c r="B377" s="4">
        <v>0</v>
      </c>
      <c r="C377" s="4">
        <v>0</v>
      </c>
      <c r="D377" s="4">
        <v>1</v>
      </c>
      <c r="E377" s="4">
        <v>205</v>
      </c>
      <c r="F377" s="4">
        <f>ROUND(Source!S362,O377)</f>
        <v>241733.97</v>
      </c>
      <c r="G377" s="4" t="s">
        <v>130</v>
      </c>
      <c r="H377" s="4" t="s">
        <v>131</v>
      </c>
      <c r="I377" s="4"/>
      <c r="J377" s="4"/>
      <c r="K377" s="4">
        <v>-205</v>
      </c>
      <c r="L377" s="4">
        <v>14</v>
      </c>
      <c r="M377" s="4">
        <v>3</v>
      </c>
      <c r="N377" s="4" t="s">
        <v>3</v>
      </c>
      <c r="O377" s="4">
        <v>2</v>
      </c>
      <c r="P377" s="4"/>
      <c r="Q377" s="4"/>
      <c r="R377" s="4"/>
      <c r="S377" s="4"/>
      <c r="T377" s="4"/>
      <c r="U377" s="4"/>
      <c r="V377" s="4"/>
      <c r="W377" s="4">
        <v>241733.97</v>
      </c>
      <c r="X377" s="4">
        <v>1</v>
      </c>
      <c r="Y377" s="4">
        <v>241733.97</v>
      </c>
      <c r="Z377" s="4"/>
      <c r="AA377" s="4"/>
      <c r="AB377" s="4"/>
    </row>
    <row r="378" spans="1:28" x14ac:dyDescent="0.2">
      <c r="A378" s="4">
        <v>50</v>
      </c>
      <c r="B378" s="4">
        <v>0</v>
      </c>
      <c r="C378" s="4">
        <v>0</v>
      </c>
      <c r="D378" s="4">
        <v>1</v>
      </c>
      <c r="E378" s="4">
        <v>232</v>
      </c>
      <c r="F378" s="4">
        <f>ROUND(Source!BC362,O378)</f>
        <v>0</v>
      </c>
      <c r="G378" s="4" t="s">
        <v>132</v>
      </c>
      <c r="H378" s="4" t="s">
        <v>133</v>
      </c>
      <c r="I378" s="4"/>
      <c r="J378" s="4"/>
      <c r="K378" s="4">
        <v>-232</v>
      </c>
      <c r="L378" s="4">
        <v>15</v>
      </c>
      <c r="M378" s="4">
        <v>3</v>
      </c>
      <c r="N378" s="4" t="s">
        <v>3</v>
      </c>
      <c r="O378" s="4">
        <v>2</v>
      </c>
      <c r="P378" s="4"/>
      <c r="Q378" s="4"/>
      <c r="R378" s="4"/>
      <c r="S378" s="4"/>
      <c r="T378" s="4"/>
      <c r="U378" s="4"/>
      <c r="V378" s="4"/>
      <c r="W378" s="4">
        <v>0</v>
      </c>
      <c r="X378" s="4">
        <v>1</v>
      </c>
      <c r="Y378" s="4">
        <v>0</v>
      </c>
      <c r="Z378" s="4"/>
      <c r="AA378" s="4"/>
      <c r="AB378" s="4"/>
    </row>
    <row r="379" spans="1:28" x14ac:dyDescent="0.2">
      <c r="A379" s="4">
        <v>50</v>
      </c>
      <c r="B379" s="4">
        <v>0</v>
      </c>
      <c r="C379" s="4">
        <v>0</v>
      </c>
      <c r="D379" s="4">
        <v>1</v>
      </c>
      <c r="E379" s="4">
        <v>214</v>
      </c>
      <c r="F379" s="4">
        <f>ROUND(Source!AS362,O379)</f>
        <v>225884.81</v>
      </c>
      <c r="G379" s="4" t="s">
        <v>134</v>
      </c>
      <c r="H379" s="4" t="s">
        <v>135</v>
      </c>
      <c r="I379" s="4"/>
      <c r="J379" s="4"/>
      <c r="K379" s="4">
        <v>-214</v>
      </c>
      <c r="L379" s="4">
        <v>16</v>
      </c>
      <c r="M379" s="4">
        <v>3</v>
      </c>
      <c r="N379" s="4" t="s">
        <v>3</v>
      </c>
      <c r="O379" s="4">
        <v>2</v>
      </c>
      <c r="P379" s="4"/>
      <c r="Q379" s="4"/>
      <c r="R379" s="4"/>
      <c r="S379" s="4"/>
      <c r="T379" s="4"/>
      <c r="U379" s="4"/>
      <c r="V379" s="4"/>
      <c r="W379" s="4">
        <v>225884.81</v>
      </c>
      <c r="X379" s="4">
        <v>1</v>
      </c>
      <c r="Y379" s="4">
        <v>225884.81</v>
      </c>
      <c r="Z379" s="4"/>
      <c r="AA379" s="4"/>
      <c r="AB379" s="4"/>
    </row>
    <row r="380" spans="1:28" x14ac:dyDescent="0.2">
      <c r="A380" s="4">
        <v>50</v>
      </c>
      <c r="B380" s="4">
        <v>0</v>
      </c>
      <c r="C380" s="4">
        <v>0</v>
      </c>
      <c r="D380" s="4">
        <v>1</v>
      </c>
      <c r="E380" s="4">
        <v>215</v>
      </c>
      <c r="F380" s="4">
        <f>ROUND(Source!AT362,O380)</f>
        <v>878155.15</v>
      </c>
      <c r="G380" s="4" t="s">
        <v>136</v>
      </c>
      <c r="H380" s="4" t="s">
        <v>137</v>
      </c>
      <c r="I380" s="4"/>
      <c r="J380" s="4"/>
      <c r="K380" s="4">
        <v>-215</v>
      </c>
      <c r="L380" s="4">
        <v>17</v>
      </c>
      <c r="M380" s="4">
        <v>3</v>
      </c>
      <c r="N380" s="4" t="s">
        <v>3</v>
      </c>
      <c r="O380" s="4">
        <v>2</v>
      </c>
      <c r="P380" s="4"/>
      <c r="Q380" s="4"/>
      <c r="R380" s="4"/>
      <c r="S380" s="4"/>
      <c r="T380" s="4"/>
      <c r="U380" s="4"/>
      <c r="V380" s="4"/>
      <c r="W380" s="4">
        <v>878155.15</v>
      </c>
      <c r="X380" s="4">
        <v>1</v>
      </c>
      <c r="Y380" s="4">
        <v>878155.15</v>
      </c>
      <c r="Z380" s="4"/>
      <c r="AA380" s="4"/>
      <c r="AB380" s="4"/>
    </row>
    <row r="381" spans="1:28" x14ac:dyDescent="0.2">
      <c r="A381" s="4">
        <v>50</v>
      </c>
      <c r="B381" s="4">
        <v>0</v>
      </c>
      <c r="C381" s="4">
        <v>0</v>
      </c>
      <c r="D381" s="4">
        <v>1</v>
      </c>
      <c r="E381" s="4">
        <v>217</v>
      </c>
      <c r="F381" s="4">
        <f>ROUND(Source!AU362,O381)</f>
        <v>0</v>
      </c>
      <c r="G381" s="4" t="s">
        <v>138</v>
      </c>
      <c r="H381" s="4" t="s">
        <v>139</v>
      </c>
      <c r="I381" s="4"/>
      <c r="J381" s="4"/>
      <c r="K381" s="4">
        <v>-217</v>
      </c>
      <c r="L381" s="4">
        <v>18</v>
      </c>
      <c r="M381" s="4">
        <v>3</v>
      </c>
      <c r="N381" s="4" t="s">
        <v>3</v>
      </c>
      <c r="O381" s="4">
        <v>2</v>
      </c>
      <c r="P381" s="4"/>
      <c r="Q381" s="4"/>
      <c r="R381" s="4"/>
      <c r="S381" s="4"/>
      <c r="T381" s="4"/>
      <c r="U381" s="4"/>
      <c r="V381" s="4"/>
      <c r="W381" s="4">
        <v>0</v>
      </c>
      <c r="X381" s="4">
        <v>1</v>
      </c>
      <c r="Y381" s="4">
        <v>0</v>
      </c>
      <c r="Z381" s="4"/>
      <c r="AA381" s="4"/>
      <c r="AB381" s="4"/>
    </row>
    <row r="382" spans="1:28" x14ac:dyDescent="0.2">
      <c r="A382" s="4">
        <v>50</v>
      </c>
      <c r="B382" s="4">
        <v>0</v>
      </c>
      <c r="C382" s="4">
        <v>0</v>
      </c>
      <c r="D382" s="4">
        <v>1</v>
      </c>
      <c r="E382" s="4">
        <v>230</v>
      </c>
      <c r="F382" s="4">
        <f>ROUND(Source!BA362,O382)</f>
        <v>0</v>
      </c>
      <c r="G382" s="4" t="s">
        <v>140</v>
      </c>
      <c r="H382" s="4" t="s">
        <v>141</v>
      </c>
      <c r="I382" s="4"/>
      <c r="J382" s="4"/>
      <c r="K382" s="4">
        <v>-230</v>
      </c>
      <c r="L382" s="4">
        <v>19</v>
      </c>
      <c r="M382" s="4">
        <v>3</v>
      </c>
      <c r="N382" s="4" t="s">
        <v>3</v>
      </c>
      <c r="O382" s="4">
        <v>2</v>
      </c>
      <c r="P382" s="4"/>
      <c r="Q382" s="4"/>
      <c r="R382" s="4"/>
      <c r="S382" s="4"/>
      <c r="T382" s="4"/>
      <c r="U382" s="4"/>
      <c r="V382" s="4"/>
      <c r="W382" s="4">
        <v>0</v>
      </c>
      <c r="X382" s="4">
        <v>1</v>
      </c>
      <c r="Y382" s="4">
        <v>0</v>
      </c>
      <c r="Z382" s="4"/>
      <c r="AA382" s="4"/>
      <c r="AB382" s="4"/>
    </row>
    <row r="383" spans="1:28" x14ac:dyDescent="0.2">
      <c r="A383" s="4">
        <v>50</v>
      </c>
      <c r="B383" s="4">
        <v>0</v>
      </c>
      <c r="C383" s="4">
        <v>0</v>
      </c>
      <c r="D383" s="4">
        <v>1</v>
      </c>
      <c r="E383" s="4">
        <v>206</v>
      </c>
      <c r="F383" s="4">
        <f>ROUND(Source!T362,O383)</f>
        <v>0</v>
      </c>
      <c r="G383" s="4" t="s">
        <v>142</v>
      </c>
      <c r="H383" s="4" t="s">
        <v>143</v>
      </c>
      <c r="I383" s="4"/>
      <c r="J383" s="4"/>
      <c r="K383" s="4">
        <v>-206</v>
      </c>
      <c r="L383" s="4">
        <v>20</v>
      </c>
      <c r="M383" s="4">
        <v>3</v>
      </c>
      <c r="N383" s="4" t="s">
        <v>3</v>
      </c>
      <c r="O383" s="4">
        <v>2</v>
      </c>
      <c r="P383" s="4"/>
      <c r="Q383" s="4"/>
      <c r="R383" s="4"/>
      <c r="S383" s="4"/>
      <c r="T383" s="4"/>
      <c r="U383" s="4"/>
      <c r="V383" s="4"/>
      <c r="W383" s="4">
        <v>0</v>
      </c>
      <c r="X383" s="4">
        <v>1</v>
      </c>
      <c r="Y383" s="4">
        <v>0</v>
      </c>
      <c r="Z383" s="4"/>
      <c r="AA383" s="4"/>
      <c r="AB383" s="4"/>
    </row>
    <row r="384" spans="1:28" x14ac:dyDescent="0.2">
      <c r="A384" s="4">
        <v>50</v>
      </c>
      <c r="B384" s="4">
        <v>0</v>
      </c>
      <c r="C384" s="4">
        <v>0</v>
      </c>
      <c r="D384" s="4">
        <v>1</v>
      </c>
      <c r="E384" s="4">
        <v>207</v>
      </c>
      <c r="F384" s="4">
        <f>Source!U362</f>
        <v>703.09083211999996</v>
      </c>
      <c r="G384" s="4" t="s">
        <v>144</v>
      </c>
      <c r="H384" s="4" t="s">
        <v>145</v>
      </c>
      <c r="I384" s="4"/>
      <c r="J384" s="4"/>
      <c r="K384" s="4">
        <v>-207</v>
      </c>
      <c r="L384" s="4">
        <v>21</v>
      </c>
      <c r="M384" s="4">
        <v>3</v>
      </c>
      <c r="N384" s="4" t="s">
        <v>3</v>
      </c>
      <c r="O384" s="4">
        <v>-1</v>
      </c>
      <c r="P384" s="4"/>
      <c r="Q384" s="4"/>
      <c r="R384" s="4"/>
      <c r="S384" s="4"/>
      <c r="T384" s="4"/>
      <c r="U384" s="4"/>
      <c r="V384" s="4"/>
      <c r="W384" s="4">
        <v>703.09083211999996</v>
      </c>
      <c r="X384" s="4">
        <v>1</v>
      </c>
      <c r="Y384" s="4">
        <v>703.09083211999996</v>
      </c>
      <c r="Z384" s="4"/>
      <c r="AA384" s="4"/>
      <c r="AB384" s="4"/>
    </row>
    <row r="385" spans="1:245" x14ac:dyDescent="0.2">
      <c r="A385" s="4">
        <v>50</v>
      </c>
      <c r="B385" s="4">
        <v>0</v>
      </c>
      <c r="C385" s="4">
        <v>0</v>
      </c>
      <c r="D385" s="4">
        <v>1</v>
      </c>
      <c r="E385" s="4">
        <v>208</v>
      </c>
      <c r="F385" s="4">
        <f>Source!V362</f>
        <v>0</v>
      </c>
      <c r="G385" s="4" t="s">
        <v>146</v>
      </c>
      <c r="H385" s="4" t="s">
        <v>147</v>
      </c>
      <c r="I385" s="4"/>
      <c r="J385" s="4"/>
      <c r="K385" s="4">
        <v>-208</v>
      </c>
      <c r="L385" s="4">
        <v>22</v>
      </c>
      <c r="M385" s="4">
        <v>3</v>
      </c>
      <c r="N385" s="4" t="s">
        <v>3</v>
      </c>
      <c r="O385" s="4">
        <v>-1</v>
      </c>
      <c r="P385" s="4"/>
      <c r="Q385" s="4"/>
      <c r="R385" s="4"/>
      <c r="S385" s="4"/>
      <c r="T385" s="4"/>
      <c r="U385" s="4"/>
      <c r="V385" s="4"/>
      <c r="W385" s="4">
        <v>0</v>
      </c>
      <c r="X385" s="4">
        <v>1</v>
      </c>
      <c r="Y385" s="4">
        <v>0</v>
      </c>
      <c r="Z385" s="4"/>
      <c r="AA385" s="4"/>
      <c r="AB385" s="4"/>
    </row>
    <row r="386" spans="1:245" x14ac:dyDescent="0.2">
      <c r="A386" s="4">
        <v>50</v>
      </c>
      <c r="B386" s="4">
        <v>0</v>
      </c>
      <c r="C386" s="4">
        <v>0</v>
      </c>
      <c r="D386" s="4">
        <v>1</v>
      </c>
      <c r="E386" s="4">
        <v>209</v>
      </c>
      <c r="F386" s="4">
        <f>ROUND(Source!W362,O386)</f>
        <v>0</v>
      </c>
      <c r="G386" s="4" t="s">
        <v>148</v>
      </c>
      <c r="H386" s="4" t="s">
        <v>149</v>
      </c>
      <c r="I386" s="4"/>
      <c r="J386" s="4"/>
      <c r="K386" s="4">
        <v>-209</v>
      </c>
      <c r="L386" s="4">
        <v>23</v>
      </c>
      <c r="M386" s="4">
        <v>3</v>
      </c>
      <c r="N386" s="4" t="s">
        <v>3</v>
      </c>
      <c r="O386" s="4">
        <v>2</v>
      </c>
      <c r="P386" s="4"/>
      <c r="Q386" s="4"/>
      <c r="R386" s="4"/>
      <c r="S386" s="4"/>
      <c r="T386" s="4"/>
      <c r="U386" s="4"/>
      <c r="V386" s="4"/>
      <c r="W386" s="4">
        <v>0</v>
      </c>
      <c r="X386" s="4">
        <v>1</v>
      </c>
      <c r="Y386" s="4">
        <v>0</v>
      </c>
      <c r="Z386" s="4"/>
      <c r="AA386" s="4"/>
      <c r="AB386" s="4"/>
    </row>
    <row r="387" spans="1:245" x14ac:dyDescent="0.2">
      <c r="A387" s="4">
        <v>50</v>
      </c>
      <c r="B387" s="4">
        <v>0</v>
      </c>
      <c r="C387" s="4">
        <v>0</v>
      </c>
      <c r="D387" s="4">
        <v>1</v>
      </c>
      <c r="E387" s="4">
        <v>233</v>
      </c>
      <c r="F387" s="4">
        <f>ROUND(Source!BD362,O387)</f>
        <v>0</v>
      </c>
      <c r="G387" s="4" t="s">
        <v>150</v>
      </c>
      <c r="H387" s="4" t="s">
        <v>151</v>
      </c>
      <c r="I387" s="4"/>
      <c r="J387" s="4"/>
      <c r="K387" s="4">
        <v>-233</v>
      </c>
      <c r="L387" s="4">
        <v>24</v>
      </c>
      <c r="M387" s="4">
        <v>3</v>
      </c>
      <c r="N387" s="4" t="s">
        <v>3</v>
      </c>
      <c r="O387" s="4">
        <v>2</v>
      </c>
      <c r="P387" s="4"/>
      <c r="Q387" s="4"/>
      <c r="R387" s="4"/>
      <c r="S387" s="4"/>
      <c r="T387" s="4"/>
      <c r="U387" s="4"/>
      <c r="V387" s="4"/>
      <c r="W387" s="4">
        <v>0</v>
      </c>
      <c r="X387" s="4">
        <v>1</v>
      </c>
      <c r="Y387" s="4">
        <v>0</v>
      </c>
      <c r="Z387" s="4"/>
      <c r="AA387" s="4"/>
      <c r="AB387" s="4"/>
    </row>
    <row r="388" spans="1:245" x14ac:dyDescent="0.2">
      <c r="A388" s="4">
        <v>50</v>
      </c>
      <c r="B388" s="4">
        <v>0</v>
      </c>
      <c r="C388" s="4">
        <v>0</v>
      </c>
      <c r="D388" s="4">
        <v>1</v>
      </c>
      <c r="E388" s="4">
        <v>210</v>
      </c>
      <c r="F388" s="4">
        <f>ROUND(Source!X362,O388)</f>
        <v>215418.69</v>
      </c>
      <c r="G388" s="4" t="s">
        <v>152</v>
      </c>
      <c r="H388" s="4" t="s">
        <v>153</v>
      </c>
      <c r="I388" s="4"/>
      <c r="J388" s="4"/>
      <c r="K388" s="4">
        <v>-210</v>
      </c>
      <c r="L388" s="4">
        <v>25</v>
      </c>
      <c r="M388" s="4">
        <v>3</v>
      </c>
      <c r="N388" s="4" t="s">
        <v>3</v>
      </c>
      <c r="O388" s="4">
        <v>2</v>
      </c>
      <c r="P388" s="4"/>
      <c r="Q388" s="4"/>
      <c r="R388" s="4"/>
      <c r="S388" s="4"/>
      <c r="T388" s="4"/>
      <c r="U388" s="4"/>
      <c r="V388" s="4"/>
      <c r="W388" s="4">
        <v>215418.69</v>
      </c>
      <c r="X388" s="4">
        <v>1</v>
      </c>
      <c r="Y388" s="4">
        <v>215418.69</v>
      </c>
      <c r="Z388" s="4"/>
      <c r="AA388" s="4"/>
      <c r="AB388" s="4"/>
    </row>
    <row r="389" spans="1:245" x14ac:dyDescent="0.2">
      <c r="A389" s="4">
        <v>50</v>
      </c>
      <c r="B389" s="4">
        <v>0</v>
      </c>
      <c r="C389" s="4">
        <v>0</v>
      </c>
      <c r="D389" s="4">
        <v>1</v>
      </c>
      <c r="E389" s="4">
        <v>211</v>
      </c>
      <c r="F389" s="4">
        <f>ROUND(Source!Y362,O389)</f>
        <v>101566.69</v>
      </c>
      <c r="G389" s="4" t="s">
        <v>154</v>
      </c>
      <c r="H389" s="4" t="s">
        <v>155</v>
      </c>
      <c r="I389" s="4"/>
      <c r="J389" s="4"/>
      <c r="K389" s="4">
        <v>-211</v>
      </c>
      <c r="L389" s="4">
        <v>26</v>
      </c>
      <c r="M389" s="4">
        <v>3</v>
      </c>
      <c r="N389" s="4" t="s">
        <v>3</v>
      </c>
      <c r="O389" s="4">
        <v>2</v>
      </c>
      <c r="P389" s="4"/>
      <c r="Q389" s="4"/>
      <c r="R389" s="4"/>
      <c r="S389" s="4"/>
      <c r="T389" s="4"/>
      <c r="U389" s="4"/>
      <c r="V389" s="4"/>
      <c r="W389" s="4">
        <v>101566.69</v>
      </c>
      <c r="X389" s="4">
        <v>1</v>
      </c>
      <c r="Y389" s="4">
        <v>101566.69</v>
      </c>
      <c r="Z389" s="4"/>
      <c r="AA389" s="4"/>
      <c r="AB389" s="4"/>
    </row>
    <row r="390" spans="1:245" x14ac:dyDescent="0.2">
      <c r="A390" s="4">
        <v>50</v>
      </c>
      <c r="B390" s="4">
        <v>0</v>
      </c>
      <c r="C390" s="4">
        <v>0</v>
      </c>
      <c r="D390" s="4">
        <v>1</v>
      </c>
      <c r="E390" s="4">
        <v>224</v>
      </c>
      <c r="F390" s="4">
        <f>ROUND(Source!AR362,O390)</f>
        <v>1104039.96</v>
      </c>
      <c r="G390" s="4" t="s">
        <v>156</v>
      </c>
      <c r="H390" s="4" t="s">
        <v>157</v>
      </c>
      <c r="I390" s="4"/>
      <c r="J390" s="4"/>
      <c r="K390" s="4">
        <v>-224</v>
      </c>
      <c r="L390" s="4">
        <v>27</v>
      </c>
      <c r="M390" s="4">
        <v>3</v>
      </c>
      <c r="N390" s="4" t="s">
        <v>3</v>
      </c>
      <c r="O390" s="4">
        <v>2</v>
      </c>
      <c r="P390" s="4"/>
      <c r="Q390" s="4"/>
      <c r="R390" s="4"/>
      <c r="S390" s="4"/>
      <c r="T390" s="4"/>
      <c r="U390" s="4"/>
      <c r="V390" s="4"/>
      <c r="W390" s="4">
        <v>1104039.96</v>
      </c>
      <c r="X390" s="4">
        <v>1</v>
      </c>
      <c r="Y390" s="4">
        <v>1104039.96</v>
      </c>
      <c r="Z390" s="4"/>
      <c r="AA390" s="4"/>
      <c r="AB390" s="4"/>
    </row>
    <row r="392" spans="1:245" x14ac:dyDescent="0.2">
      <c r="A392" s="1">
        <v>4</v>
      </c>
      <c r="B392" s="1">
        <v>1</v>
      </c>
      <c r="C392" s="1"/>
      <c r="D392" s="1">
        <f>ROW(A417)</f>
        <v>417</v>
      </c>
      <c r="E392" s="1"/>
      <c r="F392" s="1" t="s">
        <v>18</v>
      </c>
      <c r="G392" s="1" t="s">
        <v>210</v>
      </c>
      <c r="H392" s="1" t="s">
        <v>3</v>
      </c>
      <c r="I392" s="1">
        <v>0</v>
      </c>
      <c r="J392" s="1"/>
      <c r="K392" s="1">
        <v>0</v>
      </c>
      <c r="L392" s="1"/>
      <c r="M392" s="1" t="s">
        <v>3</v>
      </c>
      <c r="N392" s="1"/>
      <c r="O392" s="1"/>
      <c r="P392" s="1"/>
      <c r="Q392" s="1"/>
      <c r="R392" s="1"/>
      <c r="S392" s="1">
        <v>0</v>
      </c>
      <c r="T392" s="1"/>
      <c r="U392" s="1" t="s">
        <v>3</v>
      </c>
      <c r="V392" s="1">
        <v>0</v>
      </c>
      <c r="W392" s="1"/>
      <c r="X392" s="1"/>
      <c r="Y392" s="1"/>
      <c r="Z392" s="1"/>
      <c r="AA392" s="1"/>
      <c r="AB392" s="1" t="s">
        <v>3</v>
      </c>
      <c r="AC392" s="1" t="s">
        <v>3</v>
      </c>
      <c r="AD392" s="1" t="s">
        <v>3</v>
      </c>
      <c r="AE392" s="1" t="s">
        <v>3</v>
      </c>
      <c r="AF392" s="1" t="s">
        <v>3</v>
      </c>
      <c r="AG392" s="1" t="s">
        <v>3</v>
      </c>
      <c r="AH392" s="1"/>
      <c r="AI392" s="1"/>
      <c r="AJ392" s="1"/>
      <c r="AK392" s="1"/>
      <c r="AL392" s="1"/>
      <c r="AM392" s="1"/>
      <c r="AN392" s="1"/>
      <c r="AO392" s="1"/>
      <c r="AP392" s="1" t="s">
        <v>3</v>
      </c>
      <c r="AQ392" s="1" t="s">
        <v>3</v>
      </c>
      <c r="AR392" s="1" t="s">
        <v>3</v>
      </c>
      <c r="AS392" s="1"/>
      <c r="AT392" s="1"/>
      <c r="AU392" s="1"/>
      <c r="AV392" s="1"/>
      <c r="AW392" s="1"/>
      <c r="AX392" s="1"/>
      <c r="AY392" s="1"/>
      <c r="AZ392" s="1" t="s">
        <v>3</v>
      </c>
      <c r="BA392" s="1"/>
      <c r="BB392" s="1" t="s">
        <v>3</v>
      </c>
      <c r="BC392" s="1" t="s">
        <v>3</v>
      </c>
      <c r="BD392" s="1" t="s">
        <v>3</v>
      </c>
      <c r="BE392" s="1" t="s">
        <v>3</v>
      </c>
      <c r="BF392" s="1" t="s">
        <v>3</v>
      </c>
      <c r="BG392" s="1" t="s">
        <v>3</v>
      </c>
      <c r="BH392" s="1" t="s">
        <v>3</v>
      </c>
      <c r="BI392" s="1" t="s">
        <v>3</v>
      </c>
      <c r="BJ392" s="1" t="s">
        <v>3</v>
      </c>
      <c r="BK392" s="1" t="s">
        <v>3</v>
      </c>
      <c r="BL392" s="1" t="s">
        <v>3</v>
      </c>
      <c r="BM392" s="1" t="s">
        <v>3</v>
      </c>
      <c r="BN392" s="1" t="s">
        <v>3</v>
      </c>
      <c r="BO392" s="1" t="s">
        <v>3</v>
      </c>
      <c r="BP392" s="1" t="s">
        <v>3</v>
      </c>
      <c r="BQ392" s="1"/>
      <c r="BR392" s="1"/>
      <c r="BS392" s="1"/>
      <c r="BT392" s="1"/>
      <c r="BU392" s="1"/>
      <c r="BV392" s="1"/>
      <c r="BW392" s="1"/>
      <c r="BX392" s="1">
        <v>0</v>
      </c>
      <c r="BY392" s="1"/>
      <c r="BZ392" s="1"/>
      <c r="CA392" s="1"/>
      <c r="CB392" s="1"/>
      <c r="CC392" s="1"/>
      <c r="CD392" s="1"/>
      <c r="CE392" s="1"/>
      <c r="CF392" s="1"/>
      <c r="CG392" s="1"/>
      <c r="CH392" s="1"/>
      <c r="CI392" s="1"/>
      <c r="CJ392" s="1">
        <v>0</v>
      </c>
    </row>
    <row r="394" spans="1:245" x14ac:dyDescent="0.2">
      <c r="A394" s="2">
        <v>52</v>
      </c>
      <c r="B394" s="2">
        <f t="shared" ref="B394:G394" si="322">B417</f>
        <v>1</v>
      </c>
      <c r="C394" s="2">
        <f t="shared" si="322"/>
        <v>4</v>
      </c>
      <c r="D394" s="2">
        <f t="shared" si="322"/>
        <v>392</v>
      </c>
      <c r="E394" s="2">
        <f t="shared" si="322"/>
        <v>0</v>
      </c>
      <c r="F394" s="2" t="str">
        <f t="shared" si="322"/>
        <v>Новый раздел</v>
      </c>
      <c r="G394" s="2" t="str">
        <f t="shared" si="322"/>
        <v>Материалы не учтенные ценником</v>
      </c>
      <c r="H394" s="2"/>
      <c r="I394" s="2"/>
      <c r="J394" s="2"/>
      <c r="K394" s="2"/>
      <c r="L394" s="2"/>
      <c r="M394" s="2"/>
      <c r="N394" s="2"/>
      <c r="O394" s="2">
        <f t="shared" ref="O394:AT394" si="323">O417</f>
        <v>663090.61</v>
      </c>
      <c r="P394" s="2">
        <f t="shared" si="323"/>
        <v>663090.61</v>
      </c>
      <c r="Q394" s="2">
        <f t="shared" si="323"/>
        <v>0</v>
      </c>
      <c r="R394" s="2">
        <f t="shared" si="323"/>
        <v>0</v>
      </c>
      <c r="S394" s="2">
        <f t="shared" si="323"/>
        <v>0</v>
      </c>
      <c r="T394" s="2">
        <f t="shared" si="323"/>
        <v>0</v>
      </c>
      <c r="U394" s="2">
        <f t="shared" si="323"/>
        <v>0</v>
      </c>
      <c r="V394" s="2">
        <f t="shared" si="323"/>
        <v>0</v>
      </c>
      <c r="W394" s="2">
        <f t="shared" si="323"/>
        <v>0</v>
      </c>
      <c r="X394" s="2">
        <f t="shared" si="323"/>
        <v>0</v>
      </c>
      <c r="Y394" s="2">
        <f t="shared" si="323"/>
        <v>0</v>
      </c>
      <c r="Z394" s="2">
        <f t="shared" si="323"/>
        <v>0</v>
      </c>
      <c r="AA394" s="2">
        <f t="shared" si="323"/>
        <v>0</v>
      </c>
      <c r="AB394" s="2">
        <f t="shared" si="323"/>
        <v>663090.61</v>
      </c>
      <c r="AC394" s="2">
        <f t="shared" si="323"/>
        <v>663090.61</v>
      </c>
      <c r="AD394" s="2">
        <f t="shared" si="323"/>
        <v>0</v>
      </c>
      <c r="AE394" s="2">
        <f t="shared" si="323"/>
        <v>0</v>
      </c>
      <c r="AF394" s="2">
        <f t="shared" si="323"/>
        <v>0</v>
      </c>
      <c r="AG394" s="2">
        <f t="shared" si="323"/>
        <v>0</v>
      </c>
      <c r="AH394" s="2">
        <f t="shared" si="323"/>
        <v>0</v>
      </c>
      <c r="AI394" s="2">
        <f t="shared" si="323"/>
        <v>0</v>
      </c>
      <c r="AJ394" s="2">
        <f t="shared" si="323"/>
        <v>0</v>
      </c>
      <c r="AK394" s="2">
        <f t="shared" si="323"/>
        <v>0</v>
      </c>
      <c r="AL394" s="2">
        <f t="shared" si="323"/>
        <v>0</v>
      </c>
      <c r="AM394" s="2">
        <f t="shared" si="323"/>
        <v>0</v>
      </c>
      <c r="AN394" s="2">
        <f t="shared" si="323"/>
        <v>0</v>
      </c>
      <c r="AO394" s="2">
        <f t="shared" si="323"/>
        <v>0</v>
      </c>
      <c r="AP394" s="2">
        <f t="shared" si="323"/>
        <v>0</v>
      </c>
      <c r="AQ394" s="2">
        <f t="shared" si="323"/>
        <v>0</v>
      </c>
      <c r="AR394" s="2">
        <f t="shared" si="323"/>
        <v>663090.61</v>
      </c>
      <c r="AS394" s="2">
        <f t="shared" si="323"/>
        <v>58372.99</v>
      </c>
      <c r="AT394" s="2">
        <f t="shared" si="323"/>
        <v>604717.62</v>
      </c>
      <c r="AU394" s="2">
        <f t="shared" ref="AU394:BZ394" si="324">AU417</f>
        <v>0</v>
      </c>
      <c r="AV394" s="2">
        <f t="shared" si="324"/>
        <v>663090.61</v>
      </c>
      <c r="AW394" s="2">
        <f t="shared" si="324"/>
        <v>663090.61</v>
      </c>
      <c r="AX394" s="2">
        <f t="shared" si="324"/>
        <v>0</v>
      </c>
      <c r="AY394" s="2">
        <f t="shared" si="324"/>
        <v>663090.61</v>
      </c>
      <c r="AZ394" s="2">
        <f t="shared" si="324"/>
        <v>0</v>
      </c>
      <c r="BA394" s="2">
        <f t="shared" si="324"/>
        <v>0</v>
      </c>
      <c r="BB394" s="2">
        <f t="shared" si="324"/>
        <v>0</v>
      </c>
      <c r="BC394" s="2">
        <f t="shared" si="324"/>
        <v>0</v>
      </c>
      <c r="BD394" s="2">
        <f t="shared" si="324"/>
        <v>0</v>
      </c>
      <c r="BE394" s="2">
        <f t="shared" si="324"/>
        <v>0</v>
      </c>
      <c r="BF394" s="2">
        <f t="shared" si="324"/>
        <v>0</v>
      </c>
      <c r="BG394" s="2">
        <f t="shared" si="324"/>
        <v>0</v>
      </c>
      <c r="BH394" s="2">
        <f t="shared" si="324"/>
        <v>0</v>
      </c>
      <c r="BI394" s="2">
        <f t="shared" si="324"/>
        <v>0</v>
      </c>
      <c r="BJ394" s="2">
        <f t="shared" si="324"/>
        <v>0</v>
      </c>
      <c r="BK394" s="2">
        <f t="shared" si="324"/>
        <v>0</v>
      </c>
      <c r="BL394" s="2">
        <f t="shared" si="324"/>
        <v>0</v>
      </c>
      <c r="BM394" s="2">
        <f t="shared" si="324"/>
        <v>0</v>
      </c>
      <c r="BN394" s="2">
        <f t="shared" si="324"/>
        <v>0</v>
      </c>
      <c r="BO394" s="2">
        <f t="shared" si="324"/>
        <v>0</v>
      </c>
      <c r="BP394" s="2">
        <f t="shared" si="324"/>
        <v>0</v>
      </c>
      <c r="BQ394" s="2">
        <f t="shared" si="324"/>
        <v>0</v>
      </c>
      <c r="BR394" s="2">
        <f t="shared" si="324"/>
        <v>0</v>
      </c>
      <c r="BS394" s="2">
        <f t="shared" si="324"/>
        <v>0</v>
      </c>
      <c r="BT394" s="2">
        <f t="shared" si="324"/>
        <v>0</v>
      </c>
      <c r="BU394" s="2">
        <f t="shared" si="324"/>
        <v>0</v>
      </c>
      <c r="BV394" s="2">
        <f t="shared" si="324"/>
        <v>0</v>
      </c>
      <c r="BW394" s="2">
        <f t="shared" si="324"/>
        <v>0</v>
      </c>
      <c r="BX394" s="2">
        <f t="shared" si="324"/>
        <v>0</v>
      </c>
      <c r="BY394" s="2">
        <f t="shared" si="324"/>
        <v>0</v>
      </c>
      <c r="BZ394" s="2">
        <f t="shared" si="324"/>
        <v>0</v>
      </c>
      <c r="CA394" s="2">
        <f t="shared" ref="CA394:DF394" si="325">CA417</f>
        <v>663090.61</v>
      </c>
      <c r="CB394" s="2">
        <f t="shared" si="325"/>
        <v>58372.99</v>
      </c>
      <c r="CC394" s="2">
        <f t="shared" si="325"/>
        <v>604717.62</v>
      </c>
      <c r="CD394" s="2">
        <f t="shared" si="325"/>
        <v>0</v>
      </c>
      <c r="CE394" s="2">
        <f t="shared" si="325"/>
        <v>663090.61</v>
      </c>
      <c r="CF394" s="2">
        <f t="shared" si="325"/>
        <v>663090.61</v>
      </c>
      <c r="CG394" s="2">
        <f t="shared" si="325"/>
        <v>0</v>
      </c>
      <c r="CH394" s="2">
        <f t="shared" si="325"/>
        <v>663090.61</v>
      </c>
      <c r="CI394" s="2">
        <f t="shared" si="325"/>
        <v>0</v>
      </c>
      <c r="CJ394" s="2">
        <f t="shared" si="325"/>
        <v>0</v>
      </c>
      <c r="CK394" s="2">
        <f t="shared" si="325"/>
        <v>0</v>
      </c>
      <c r="CL394" s="2">
        <f t="shared" si="325"/>
        <v>0</v>
      </c>
      <c r="CM394" s="2">
        <f t="shared" si="325"/>
        <v>0</v>
      </c>
      <c r="CN394" s="2">
        <f t="shared" si="325"/>
        <v>0</v>
      </c>
      <c r="CO394" s="2">
        <f t="shared" si="325"/>
        <v>0</v>
      </c>
      <c r="CP394" s="2">
        <f t="shared" si="325"/>
        <v>0</v>
      </c>
      <c r="CQ394" s="2">
        <f t="shared" si="325"/>
        <v>0</v>
      </c>
      <c r="CR394" s="2">
        <f t="shared" si="325"/>
        <v>0</v>
      </c>
      <c r="CS394" s="2">
        <f t="shared" si="325"/>
        <v>0</v>
      </c>
      <c r="CT394" s="2">
        <f t="shared" si="325"/>
        <v>0</v>
      </c>
      <c r="CU394" s="2">
        <f t="shared" si="325"/>
        <v>0</v>
      </c>
      <c r="CV394" s="2">
        <f t="shared" si="325"/>
        <v>0</v>
      </c>
      <c r="CW394" s="2">
        <f t="shared" si="325"/>
        <v>0</v>
      </c>
      <c r="CX394" s="2">
        <f t="shared" si="325"/>
        <v>0</v>
      </c>
      <c r="CY394" s="2">
        <f t="shared" si="325"/>
        <v>0</v>
      </c>
      <c r="CZ394" s="2">
        <f t="shared" si="325"/>
        <v>0</v>
      </c>
      <c r="DA394" s="2">
        <f t="shared" si="325"/>
        <v>0</v>
      </c>
      <c r="DB394" s="2">
        <f t="shared" si="325"/>
        <v>0</v>
      </c>
      <c r="DC394" s="2">
        <f t="shared" si="325"/>
        <v>0</v>
      </c>
      <c r="DD394" s="2">
        <f t="shared" si="325"/>
        <v>0</v>
      </c>
      <c r="DE394" s="2">
        <f t="shared" si="325"/>
        <v>0</v>
      </c>
      <c r="DF394" s="2">
        <f t="shared" si="325"/>
        <v>0</v>
      </c>
      <c r="DG394" s="3">
        <f t="shared" ref="DG394:EL394" si="326">DG417</f>
        <v>0</v>
      </c>
      <c r="DH394" s="3">
        <f t="shared" si="326"/>
        <v>0</v>
      </c>
      <c r="DI394" s="3">
        <f t="shared" si="326"/>
        <v>0</v>
      </c>
      <c r="DJ394" s="3">
        <f t="shared" si="326"/>
        <v>0</v>
      </c>
      <c r="DK394" s="3">
        <f t="shared" si="326"/>
        <v>0</v>
      </c>
      <c r="DL394" s="3">
        <f t="shared" si="326"/>
        <v>0</v>
      </c>
      <c r="DM394" s="3">
        <f t="shared" si="326"/>
        <v>0</v>
      </c>
      <c r="DN394" s="3">
        <f t="shared" si="326"/>
        <v>0</v>
      </c>
      <c r="DO394" s="3">
        <f t="shared" si="326"/>
        <v>0</v>
      </c>
      <c r="DP394" s="3">
        <f t="shared" si="326"/>
        <v>0</v>
      </c>
      <c r="DQ394" s="3">
        <f t="shared" si="326"/>
        <v>0</v>
      </c>
      <c r="DR394" s="3">
        <f t="shared" si="326"/>
        <v>0</v>
      </c>
      <c r="DS394" s="3">
        <f t="shared" si="326"/>
        <v>0</v>
      </c>
      <c r="DT394" s="3">
        <f t="shared" si="326"/>
        <v>0</v>
      </c>
      <c r="DU394" s="3">
        <f t="shared" si="326"/>
        <v>0</v>
      </c>
      <c r="DV394" s="3">
        <f t="shared" si="326"/>
        <v>0</v>
      </c>
      <c r="DW394" s="3">
        <f t="shared" si="326"/>
        <v>0</v>
      </c>
      <c r="DX394" s="3">
        <f t="shared" si="326"/>
        <v>0</v>
      </c>
      <c r="DY394" s="3">
        <f t="shared" si="326"/>
        <v>0</v>
      </c>
      <c r="DZ394" s="3">
        <f t="shared" si="326"/>
        <v>0</v>
      </c>
      <c r="EA394" s="3">
        <f t="shared" si="326"/>
        <v>0</v>
      </c>
      <c r="EB394" s="3">
        <f t="shared" si="326"/>
        <v>0</v>
      </c>
      <c r="EC394" s="3">
        <f t="shared" si="326"/>
        <v>0</v>
      </c>
      <c r="ED394" s="3">
        <f t="shared" si="326"/>
        <v>0</v>
      </c>
      <c r="EE394" s="3">
        <f t="shared" si="326"/>
        <v>0</v>
      </c>
      <c r="EF394" s="3">
        <f t="shared" si="326"/>
        <v>0</v>
      </c>
      <c r="EG394" s="3">
        <f t="shared" si="326"/>
        <v>0</v>
      </c>
      <c r="EH394" s="3">
        <f t="shared" si="326"/>
        <v>0</v>
      </c>
      <c r="EI394" s="3">
        <f t="shared" si="326"/>
        <v>0</v>
      </c>
      <c r="EJ394" s="3">
        <f t="shared" si="326"/>
        <v>0</v>
      </c>
      <c r="EK394" s="3">
        <f t="shared" si="326"/>
        <v>0</v>
      </c>
      <c r="EL394" s="3">
        <f t="shared" si="326"/>
        <v>0</v>
      </c>
      <c r="EM394" s="3">
        <f t="shared" ref="EM394:FR394" si="327">EM417</f>
        <v>0</v>
      </c>
      <c r="EN394" s="3">
        <f t="shared" si="327"/>
        <v>0</v>
      </c>
      <c r="EO394" s="3">
        <f t="shared" si="327"/>
        <v>0</v>
      </c>
      <c r="EP394" s="3">
        <f t="shared" si="327"/>
        <v>0</v>
      </c>
      <c r="EQ394" s="3">
        <f t="shared" si="327"/>
        <v>0</v>
      </c>
      <c r="ER394" s="3">
        <f t="shared" si="327"/>
        <v>0</v>
      </c>
      <c r="ES394" s="3">
        <f t="shared" si="327"/>
        <v>0</v>
      </c>
      <c r="ET394" s="3">
        <f t="shared" si="327"/>
        <v>0</v>
      </c>
      <c r="EU394" s="3">
        <f t="shared" si="327"/>
        <v>0</v>
      </c>
      <c r="EV394" s="3">
        <f t="shared" si="327"/>
        <v>0</v>
      </c>
      <c r="EW394" s="3">
        <f t="shared" si="327"/>
        <v>0</v>
      </c>
      <c r="EX394" s="3">
        <f t="shared" si="327"/>
        <v>0</v>
      </c>
      <c r="EY394" s="3">
        <f t="shared" si="327"/>
        <v>0</v>
      </c>
      <c r="EZ394" s="3">
        <f t="shared" si="327"/>
        <v>0</v>
      </c>
      <c r="FA394" s="3">
        <f t="shared" si="327"/>
        <v>0</v>
      </c>
      <c r="FB394" s="3">
        <f t="shared" si="327"/>
        <v>0</v>
      </c>
      <c r="FC394" s="3">
        <f t="shared" si="327"/>
        <v>0</v>
      </c>
      <c r="FD394" s="3">
        <f t="shared" si="327"/>
        <v>0</v>
      </c>
      <c r="FE394" s="3">
        <f t="shared" si="327"/>
        <v>0</v>
      </c>
      <c r="FF394" s="3">
        <f t="shared" si="327"/>
        <v>0</v>
      </c>
      <c r="FG394" s="3">
        <f t="shared" si="327"/>
        <v>0</v>
      </c>
      <c r="FH394" s="3">
        <f t="shared" si="327"/>
        <v>0</v>
      </c>
      <c r="FI394" s="3">
        <f t="shared" si="327"/>
        <v>0</v>
      </c>
      <c r="FJ394" s="3">
        <f t="shared" si="327"/>
        <v>0</v>
      </c>
      <c r="FK394" s="3">
        <f t="shared" si="327"/>
        <v>0</v>
      </c>
      <c r="FL394" s="3">
        <f t="shared" si="327"/>
        <v>0</v>
      </c>
      <c r="FM394" s="3">
        <f t="shared" si="327"/>
        <v>0</v>
      </c>
      <c r="FN394" s="3">
        <f t="shared" si="327"/>
        <v>0</v>
      </c>
      <c r="FO394" s="3">
        <f t="shared" si="327"/>
        <v>0</v>
      </c>
      <c r="FP394" s="3">
        <f t="shared" si="327"/>
        <v>0</v>
      </c>
      <c r="FQ394" s="3">
        <f t="shared" si="327"/>
        <v>0</v>
      </c>
      <c r="FR394" s="3">
        <f t="shared" si="327"/>
        <v>0</v>
      </c>
      <c r="FS394" s="3">
        <f t="shared" ref="FS394:GX394" si="328">FS417</f>
        <v>0</v>
      </c>
      <c r="FT394" s="3">
        <f t="shared" si="328"/>
        <v>0</v>
      </c>
      <c r="FU394" s="3">
        <f t="shared" si="328"/>
        <v>0</v>
      </c>
      <c r="FV394" s="3">
        <f t="shared" si="328"/>
        <v>0</v>
      </c>
      <c r="FW394" s="3">
        <f t="shared" si="328"/>
        <v>0</v>
      </c>
      <c r="FX394" s="3">
        <f t="shared" si="328"/>
        <v>0</v>
      </c>
      <c r="FY394" s="3">
        <f t="shared" si="328"/>
        <v>0</v>
      </c>
      <c r="FZ394" s="3">
        <f t="shared" si="328"/>
        <v>0</v>
      </c>
      <c r="GA394" s="3">
        <f t="shared" si="328"/>
        <v>0</v>
      </c>
      <c r="GB394" s="3">
        <f t="shared" si="328"/>
        <v>0</v>
      </c>
      <c r="GC394" s="3">
        <f t="shared" si="328"/>
        <v>0</v>
      </c>
      <c r="GD394" s="3">
        <f t="shared" si="328"/>
        <v>0</v>
      </c>
      <c r="GE394" s="3">
        <f t="shared" si="328"/>
        <v>0</v>
      </c>
      <c r="GF394" s="3">
        <f t="shared" si="328"/>
        <v>0</v>
      </c>
      <c r="GG394" s="3">
        <f t="shared" si="328"/>
        <v>0</v>
      </c>
      <c r="GH394" s="3">
        <f t="shared" si="328"/>
        <v>0</v>
      </c>
      <c r="GI394" s="3">
        <f t="shared" si="328"/>
        <v>0</v>
      </c>
      <c r="GJ394" s="3">
        <f t="shared" si="328"/>
        <v>0</v>
      </c>
      <c r="GK394" s="3">
        <f t="shared" si="328"/>
        <v>0</v>
      </c>
      <c r="GL394" s="3">
        <f t="shared" si="328"/>
        <v>0</v>
      </c>
      <c r="GM394" s="3">
        <f t="shared" si="328"/>
        <v>0</v>
      </c>
      <c r="GN394" s="3">
        <f t="shared" si="328"/>
        <v>0</v>
      </c>
      <c r="GO394" s="3">
        <f t="shared" si="328"/>
        <v>0</v>
      </c>
      <c r="GP394" s="3">
        <f t="shared" si="328"/>
        <v>0</v>
      </c>
      <c r="GQ394" s="3">
        <f t="shared" si="328"/>
        <v>0</v>
      </c>
      <c r="GR394" s="3">
        <f t="shared" si="328"/>
        <v>0</v>
      </c>
      <c r="GS394" s="3">
        <f t="shared" si="328"/>
        <v>0</v>
      </c>
      <c r="GT394" s="3">
        <f t="shared" si="328"/>
        <v>0</v>
      </c>
      <c r="GU394" s="3">
        <f t="shared" si="328"/>
        <v>0</v>
      </c>
      <c r="GV394" s="3">
        <f t="shared" si="328"/>
        <v>0</v>
      </c>
      <c r="GW394" s="3">
        <f t="shared" si="328"/>
        <v>0</v>
      </c>
      <c r="GX394" s="3">
        <f t="shared" si="328"/>
        <v>0</v>
      </c>
    </row>
    <row r="396" spans="1:245" x14ac:dyDescent="0.2">
      <c r="A396">
        <v>17</v>
      </c>
      <c r="B396">
        <v>1</v>
      </c>
      <c r="E396" t="s">
        <v>211</v>
      </c>
      <c r="F396" t="s">
        <v>212</v>
      </c>
      <c r="G396" t="s">
        <v>338</v>
      </c>
      <c r="H396" t="s">
        <v>214</v>
      </c>
      <c r="I396">
        <v>1.8</v>
      </c>
      <c r="J396">
        <v>0</v>
      </c>
      <c r="K396">
        <v>1.8</v>
      </c>
      <c r="O396">
        <f t="shared" ref="O396:O415" si="329">ROUND(CP396,2)</f>
        <v>58372.99</v>
      </c>
      <c r="P396">
        <f t="shared" ref="P396:P415" si="330">ROUND((ROUND((AC396*AW396*I396),2)*BC396),2)</f>
        <v>58372.99</v>
      </c>
      <c r="Q396">
        <f t="shared" ref="Q396:Q415" si="331">(ROUND((ROUND(((ET396)*AV396*I396),2)*BB396),2)+ROUND((ROUND(((AE396-(EU396))*AV396*I396),2)*BS396),2))</f>
        <v>0</v>
      </c>
      <c r="R396">
        <f t="shared" ref="R396:R415" si="332">ROUND((ROUND((AE396*AV396*I396),2)*BS396),2)</f>
        <v>0</v>
      </c>
      <c r="S396">
        <f t="shared" ref="S396:S415" si="333">ROUND((ROUND((AF396*AV396*I396),2)*BA396),2)</f>
        <v>0</v>
      </c>
      <c r="T396">
        <f t="shared" ref="T396:T415" si="334">ROUND(CU396*I396,2)</f>
        <v>0</v>
      </c>
      <c r="U396">
        <f t="shared" ref="U396:U415" si="335">CV396*I396</f>
        <v>0</v>
      </c>
      <c r="V396">
        <f t="shared" ref="V396:V415" si="336">CW396*I396</f>
        <v>0</v>
      </c>
      <c r="W396">
        <f t="shared" ref="W396:W415" si="337">ROUND(CX396*I396,2)</f>
        <v>0</v>
      </c>
      <c r="X396">
        <f t="shared" ref="X396:X415" si="338">ROUND(CY396,2)</f>
        <v>0</v>
      </c>
      <c r="Y396">
        <f t="shared" ref="Y396:Y415" si="339">ROUND(CZ396,2)</f>
        <v>0</v>
      </c>
      <c r="AA396">
        <v>54346617</v>
      </c>
      <c r="AB396">
        <f t="shared" ref="AB396:AB415" si="340">ROUND((AC396+AD396+AF396),6)</f>
        <v>4755.05</v>
      </c>
      <c r="AC396">
        <f t="shared" ref="AC396:AC415" si="341">ROUND((ES396),6)</f>
        <v>4755.05</v>
      </c>
      <c r="AD396">
        <f t="shared" ref="AD396:AD415" si="342">ROUND((((ET396)-(EU396))+AE396),6)</f>
        <v>0</v>
      </c>
      <c r="AE396">
        <f t="shared" ref="AE396:AE415" si="343">ROUND((EU396),6)</f>
        <v>0</v>
      </c>
      <c r="AF396">
        <f t="shared" ref="AF396:AF415" si="344">ROUND((EV396),6)</f>
        <v>0</v>
      </c>
      <c r="AG396">
        <f t="shared" ref="AG396:AG415" si="345">ROUND((AP396),6)</f>
        <v>0</v>
      </c>
      <c r="AH396">
        <f t="shared" ref="AH396:AH415" si="346">(EW396)</f>
        <v>0</v>
      </c>
      <c r="AI396">
        <f t="shared" ref="AI396:AI415" si="347">(EX396)</f>
        <v>0</v>
      </c>
      <c r="AJ396">
        <f t="shared" ref="AJ396:AJ415" si="348">(AS396)</f>
        <v>0</v>
      </c>
      <c r="AK396">
        <v>4755.05</v>
      </c>
      <c r="AL396">
        <v>4755.05</v>
      </c>
      <c r="AM396">
        <v>0</v>
      </c>
      <c r="AN396">
        <v>0</v>
      </c>
      <c r="AO396">
        <v>0</v>
      </c>
      <c r="AP396">
        <v>0</v>
      </c>
      <c r="AQ396">
        <v>0</v>
      </c>
      <c r="AR396">
        <v>0</v>
      </c>
      <c r="AS396">
        <v>0</v>
      </c>
      <c r="AT396">
        <v>0</v>
      </c>
      <c r="AU396">
        <v>0</v>
      </c>
      <c r="AV396">
        <v>1</v>
      </c>
      <c r="AW396">
        <v>1</v>
      </c>
      <c r="AZ396">
        <v>1</v>
      </c>
      <c r="BA396">
        <v>1</v>
      </c>
      <c r="BB396">
        <v>1</v>
      </c>
      <c r="BC396">
        <v>6.82</v>
      </c>
      <c r="BD396" t="s">
        <v>3</v>
      </c>
      <c r="BE396" t="s">
        <v>3</v>
      </c>
      <c r="BF396" t="s">
        <v>3</v>
      </c>
      <c r="BG396" t="s">
        <v>3</v>
      </c>
      <c r="BH396">
        <v>3</v>
      </c>
      <c r="BI396">
        <v>1</v>
      </c>
      <c r="BJ396" t="s">
        <v>215</v>
      </c>
      <c r="BM396">
        <v>1617</v>
      </c>
      <c r="BN396">
        <v>0</v>
      </c>
      <c r="BO396" t="s">
        <v>212</v>
      </c>
      <c r="BP396">
        <v>1</v>
      </c>
      <c r="BQ396">
        <v>200</v>
      </c>
      <c r="BR396">
        <v>0</v>
      </c>
      <c r="BS396">
        <v>1</v>
      </c>
      <c r="BT396">
        <v>1</v>
      </c>
      <c r="BU396">
        <v>1</v>
      </c>
      <c r="BV396">
        <v>1</v>
      </c>
      <c r="BW396">
        <v>1</v>
      </c>
      <c r="BX396">
        <v>1</v>
      </c>
      <c r="BY396" t="s">
        <v>3</v>
      </c>
      <c r="BZ396">
        <v>0</v>
      </c>
      <c r="CA396">
        <v>0</v>
      </c>
      <c r="CB396" t="s">
        <v>3</v>
      </c>
      <c r="CE396">
        <v>30</v>
      </c>
      <c r="CF396">
        <v>0</v>
      </c>
      <c r="CG396">
        <v>0</v>
      </c>
      <c r="CM396">
        <v>0</v>
      </c>
      <c r="CN396" t="s">
        <v>3</v>
      </c>
      <c r="CO396">
        <v>0</v>
      </c>
      <c r="CP396">
        <f t="shared" ref="CP396:CP415" si="349">(P396+Q396+S396)</f>
        <v>58372.99</v>
      </c>
      <c r="CQ396">
        <f t="shared" ref="CQ396:CQ415" si="350">ROUND((ROUND((AC396*AW396*1),2)*BC396),2)</f>
        <v>32429.439999999999</v>
      </c>
      <c r="CR396">
        <f t="shared" ref="CR396:CR415" si="351">(ROUND((ROUND(((ET396)*AV396*1),2)*BB396),2)+ROUND((ROUND(((AE396-(EU396))*AV396*1),2)*BS396),2))</f>
        <v>0</v>
      </c>
      <c r="CS396">
        <f t="shared" ref="CS396:CS415" si="352">ROUND((ROUND((AE396*AV396*1),2)*BS396),2)</f>
        <v>0</v>
      </c>
      <c r="CT396">
        <f t="shared" ref="CT396:CT415" si="353">ROUND((ROUND((AF396*AV396*1),2)*BA396),2)</f>
        <v>0</v>
      </c>
      <c r="CU396">
        <f t="shared" ref="CU396:CU415" si="354">AG396</f>
        <v>0</v>
      </c>
      <c r="CV396">
        <f t="shared" ref="CV396:CV415" si="355">(AH396*AV396)</f>
        <v>0</v>
      </c>
      <c r="CW396">
        <f t="shared" ref="CW396:CW415" si="356">AI396</f>
        <v>0</v>
      </c>
      <c r="CX396">
        <f t="shared" ref="CX396:CX415" si="357">AJ396</f>
        <v>0</v>
      </c>
      <c r="CY396">
        <f t="shared" ref="CY396:CY415" si="358">S396*(BZ396/100)</f>
        <v>0</v>
      </c>
      <c r="CZ396">
        <f t="shared" ref="CZ396:CZ415" si="359">S396*(CA396/100)</f>
        <v>0</v>
      </c>
      <c r="DC396" t="s">
        <v>3</v>
      </c>
      <c r="DD396" t="s">
        <v>3</v>
      </c>
      <c r="DE396" t="s">
        <v>3</v>
      </c>
      <c r="DF396" t="s">
        <v>3</v>
      </c>
      <c r="DG396" t="s">
        <v>3</v>
      </c>
      <c r="DH396" t="s">
        <v>3</v>
      </c>
      <c r="DI396" t="s">
        <v>3</v>
      </c>
      <c r="DJ396" t="s">
        <v>3</v>
      </c>
      <c r="DK396" t="s">
        <v>3</v>
      </c>
      <c r="DL396" t="s">
        <v>3</v>
      </c>
      <c r="DM396" t="s">
        <v>3</v>
      </c>
      <c r="DN396">
        <v>0</v>
      </c>
      <c r="DO396">
        <v>0</v>
      </c>
      <c r="DP396">
        <v>1</v>
      </c>
      <c r="DQ396">
        <v>1</v>
      </c>
      <c r="DU396">
        <v>1007</v>
      </c>
      <c r="DV396" t="s">
        <v>214</v>
      </c>
      <c r="DW396" t="s">
        <v>214</v>
      </c>
      <c r="DX396">
        <v>1</v>
      </c>
      <c r="DZ396" t="s">
        <v>3</v>
      </c>
      <c r="EA396" t="s">
        <v>3</v>
      </c>
      <c r="EB396" t="s">
        <v>3</v>
      </c>
      <c r="EC396" t="s">
        <v>3</v>
      </c>
      <c r="EE396">
        <v>54009361</v>
      </c>
      <c r="EF396">
        <v>200</v>
      </c>
      <c r="EG396" t="s">
        <v>216</v>
      </c>
      <c r="EH396">
        <v>0</v>
      </c>
      <c r="EI396" t="s">
        <v>3</v>
      </c>
      <c r="EJ396">
        <v>1</v>
      </c>
      <c r="EK396">
        <v>1617</v>
      </c>
      <c r="EL396" t="s">
        <v>217</v>
      </c>
      <c r="EM396" t="s">
        <v>218</v>
      </c>
      <c r="EO396" t="s">
        <v>3</v>
      </c>
      <c r="EQ396">
        <v>0</v>
      </c>
      <c r="ER396">
        <v>4755.05</v>
      </c>
      <c r="ES396">
        <v>4755.05</v>
      </c>
      <c r="ET396">
        <v>0</v>
      </c>
      <c r="EU396">
        <v>0</v>
      </c>
      <c r="EV396">
        <v>0</v>
      </c>
      <c r="EW396">
        <v>0</v>
      </c>
      <c r="EX396">
        <v>0</v>
      </c>
      <c r="EY396">
        <v>0</v>
      </c>
      <c r="FQ396">
        <v>0</v>
      </c>
      <c r="FR396">
        <f t="shared" ref="FR396:FR415" si="360">ROUND(IF(AND(BH396=3,BI396=3),P396,0),2)</f>
        <v>0</v>
      </c>
      <c r="FS396">
        <v>0</v>
      </c>
      <c r="FX396">
        <v>0</v>
      </c>
      <c r="FY396">
        <v>0</v>
      </c>
      <c r="GA396" t="s">
        <v>3</v>
      </c>
      <c r="GD396">
        <v>0</v>
      </c>
      <c r="GF396">
        <v>-343197704</v>
      </c>
      <c r="GG396">
        <v>2</v>
      </c>
      <c r="GH396">
        <v>1</v>
      </c>
      <c r="GI396">
        <v>3</v>
      </c>
      <c r="GJ396">
        <v>0</v>
      </c>
      <c r="GK396">
        <f>ROUND(R396*(R12)/100,2)</f>
        <v>0</v>
      </c>
      <c r="GL396">
        <f t="shared" ref="GL396:GL415" si="361">ROUND(IF(AND(BH396=3,BI396=3,FS396&lt;&gt;0),P396,0),2)</f>
        <v>0</v>
      </c>
      <c r="GM396">
        <f t="shared" ref="GM396:GM415" si="362">ROUND(O396+X396+Y396+GK396,2)+GX396</f>
        <v>58372.99</v>
      </c>
      <c r="GN396">
        <f t="shared" ref="GN396:GN415" si="363">IF(OR(BI396=0,BI396=1),ROUND(O396+X396+Y396+GK396,2),0)</f>
        <v>58372.99</v>
      </c>
      <c r="GO396">
        <f t="shared" ref="GO396:GO415" si="364">IF(BI396=2,ROUND(O396+X396+Y396+GK396,2),0)</f>
        <v>0</v>
      </c>
      <c r="GP396">
        <f t="shared" ref="GP396:GP415" si="365">IF(BI396=4,ROUND(O396+X396+Y396+GK396,2)+GX396,0)</f>
        <v>0</v>
      </c>
      <c r="GR396">
        <v>0</v>
      </c>
      <c r="GS396">
        <v>0</v>
      </c>
      <c r="GT396">
        <v>0</v>
      </c>
      <c r="GU396" t="s">
        <v>3</v>
      </c>
      <c r="GV396">
        <f t="shared" ref="GV396:GV415" si="366">ROUND((GT396),6)</f>
        <v>0</v>
      </c>
      <c r="GW396">
        <v>1</v>
      </c>
      <c r="GX396">
        <f t="shared" ref="GX396:GX415" si="367">ROUND(HC396*I396,2)</f>
        <v>0</v>
      </c>
      <c r="HA396">
        <v>0</v>
      </c>
      <c r="HB396">
        <v>0</v>
      </c>
      <c r="HC396">
        <f t="shared" ref="HC396:HC415" si="368">GV396*GW396</f>
        <v>0</v>
      </c>
      <c r="HE396" t="s">
        <v>3</v>
      </c>
      <c r="HF396" t="s">
        <v>3</v>
      </c>
      <c r="HM396" t="s">
        <v>3</v>
      </c>
      <c r="HN396" t="s">
        <v>3</v>
      </c>
      <c r="HO396" t="s">
        <v>3</v>
      </c>
      <c r="HP396" t="s">
        <v>3</v>
      </c>
      <c r="HQ396" t="s">
        <v>3</v>
      </c>
      <c r="IK396">
        <v>0</v>
      </c>
    </row>
    <row r="397" spans="1:245" x14ac:dyDescent="0.2">
      <c r="A397">
        <v>17</v>
      </c>
      <c r="B397">
        <v>1</v>
      </c>
      <c r="E397" t="s">
        <v>219</v>
      </c>
      <c r="F397" t="s">
        <v>339</v>
      </c>
      <c r="G397" t="s">
        <v>340</v>
      </c>
      <c r="H397" t="s">
        <v>222</v>
      </c>
      <c r="I397">
        <v>0.216</v>
      </c>
      <c r="J397">
        <v>0</v>
      </c>
      <c r="K397">
        <v>0.216</v>
      </c>
      <c r="O397">
        <f t="shared" si="329"/>
        <v>18445.71</v>
      </c>
      <c r="P397">
        <f t="shared" si="330"/>
        <v>18445.71</v>
      </c>
      <c r="Q397">
        <f t="shared" si="331"/>
        <v>0</v>
      </c>
      <c r="R397">
        <f t="shared" si="332"/>
        <v>0</v>
      </c>
      <c r="S397">
        <f t="shared" si="333"/>
        <v>0</v>
      </c>
      <c r="T397">
        <f t="shared" si="334"/>
        <v>0</v>
      </c>
      <c r="U397">
        <f t="shared" si="335"/>
        <v>0</v>
      </c>
      <c r="V397">
        <f t="shared" si="336"/>
        <v>0</v>
      </c>
      <c r="W397">
        <f t="shared" si="337"/>
        <v>0</v>
      </c>
      <c r="X397">
        <f t="shared" si="338"/>
        <v>0</v>
      </c>
      <c r="Y397">
        <f t="shared" si="339"/>
        <v>0</v>
      </c>
      <c r="AA397">
        <v>54346617</v>
      </c>
      <c r="AB397">
        <f t="shared" si="340"/>
        <v>27196.44</v>
      </c>
      <c r="AC397">
        <f t="shared" si="341"/>
        <v>27196.44</v>
      </c>
      <c r="AD397">
        <f t="shared" si="342"/>
        <v>0</v>
      </c>
      <c r="AE397">
        <f t="shared" si="343"/>
        <v>0</v>
      </c>
      <c r="AF397">
        <f t="shared" si="344"/>
        <v>0</v>
      </c>
      <c r="AG397">
        <f t="shared" si="345"/>
        <v>0</v>
      </c>
      <c r="AH397">
        <f t="shared" si="346"/>
        <v>0</v>
      </c>
      <c r="AI397">
        <f t="shared" si="347"/>
        <v>0</v>
      </c>
      <c r="AJ397">
        <f t="shared" si="348"/>
        <v>0</v>
      </c>
      <c r="AK397">
        <v>27196.44</v>
      </c>
      <c r="AL397">
        <v>27196.44</v>
      </c>
      <c r="AM397">
        <v>0</v>
      </c>
      <c r="AN397">
        <v>0</v>
      </c>
      <c r="AO397">
        <v>0</v>
      </c>
      <c r="AP397">
        <v>0</v>
      </c>
      <c r="AQ397">
        <v>0</v>
      </c>
      <c r="AR397">
        <v>0</v>
      </c>
      <c r="AS397">
        <v>0</v>
      </c>
      <c r="AT397">
        <v>0</v>
      </c>
      <c r="AU397">
        <v>0</v>
      </c>
      <c r="AV397">
        <v>1</v>
      </c>
      <c r="AW397">
        <v>1</v>
      </c>
      <c r="AZ397">
        <v>1</v>
      </c>
      <c r="BA397">
        <v>1</v>
      </c>
      <c r="BB397">
        <v>1</v>
      </c>
      <c r="BC397">
        <v>3.14</v>
      </c>
      <c r="BD397" t="s">
        <v>3</v>
      </c>
      <c r="BE397" t="s">
        <v>3</v>
      </c>
      <c r="BF397" t="s">
        <v>3</v>
      </c>
      <c r="BG397" t="s">
        <v>3</v>
      </c>
      <c r="BH397">
        <v>3</v>
      </c>
      <c r="BI397">
        <v>2</v>
      </c>
      <c r="BJ397" t="s">
        <v>341</v>
      </c>
      <c r="BM397">
        <v>1618</v>
      </c>
      <c r="BN397">
        <v>0</v>
      </c>
      <c r="BO397" t="s">
        <v>339</v>
      </c>
      <c r="BP397">
        <v>1</v>
      </c>
      <c r="BQ397">
        <v>201</v>
      </c>
      <c r="BR397">
        <v>0</v>
      </c>
      <c r="BS397">
        <v>1</v>
      </c>
      <c r="BT397">
        <v>1</v>
      </c>
      <c r="BU397">
        <v>1</v>
      </c>
      <c r="BV397">
        <v>1</v>
      </c>
      <c r="BW397">
        <v>1</v>
      </c>
      <c r="BX397">
        <v>1</v>
      </c>
      <c r="BY397" t="s">
        <v>3</v>
      </c>
      <c r="BZ397">
        <v>0</v>
      </c>
      <c r="CA397">
        <v>0</v>
      </c>
      <c r="CB397" t="s">
        <v>3</v>
      </c>
      <c r="CE397">
        <v>30</v>
      </c>
      <c r="CF397">
        <v>0</v>
      </c>
      <c r="CG397">
        <v>0</v>
      </c>
      <c r="CM397">
        <v>0</v>
      </c>
      <c r="CN397" t="s">
        <v>3</v>
      </c>
      <c r="CO397">
        <v>0</v>
      </c>
      <c r="CP397">
        <f t="shared" si="349"/>
        <v>18445.71</v>
      </c>
      <c r="CQ397">
        <f t="shared" si="350"/>
        <v>85396.82</v>
      </c>
      <c r="CR397">
        <f t="shared" si="351"/>
        <v>0</v>
      </c>
      <c r="CS397">
        <f t="shared" si="352"/>
        <v>0</v>
      </c>
      <c r="CT397">
        <f t="shared" si="353"/>
        <v>0</v>
      </c>
      <c r="CU397">
        <f t="shared" si="354"/>
        <v>0</v>
      </c>
      <c r="CV397">
        <f t="shared" si="355"/>
        <v>0</v>
      </c>
      <c r="CW397">
        <f t="shared" si="356"/>
        <v>0</v>
      </c>
      <c r="CX397">
        <f t="shared" si="357"/>
        <v>0</v>
      </c>
      <c r="CY397">
        <f t="shared" si="358"/>
        <v>0</v>
      </c>
      <c r="CZ397">
        <f t="shared" si="359"/>
        <v>0</v>
      </c>
      <c r="DC397" t="s">
        <v>3</v>
      </c>
      <c r="DD397" t="s">
        <v>3</v>
      </c>
      <c r="DE397" t="s">
        <v>3</v>
      </c>
      <c r="DF397" t="s">
        <v>3</v>
      </c>
      <c r="DG397" t="s">
        <v>3</v>
      </c>
      <c r="DH397" t="s">
        <v>3</v>
      </c>
      <c r="DI397" t="s">
        <v>3</v>
      </c>
      <c r="DJ397" t="s">
        <v>3</v>
      </c>
      <c r="DK397" t="s">
        <v>3</v>
      </c>
      <c r="DL397" t="s">
        <v>3</v>
      </c>
      <c r="DM397" t="s">
        <v>3</v>
      </c>
      <c r="DN397">
        <v>0</v>
      </c>
      <c r="DO397">
        <v>0</v>
      </c>
      <c r="DP397">
        <v>1</v>
      </c>
      <c r="DQ397">
        <v>1</v>
      </c>
      <c r="DU397">
        <v>1003</v>
      </c>
      <c r="DV397" t="s">
        <v>222</v>
      </c>
      <c r="DW397" t="s">
        <v>222</v>
      </c>
      <c r="DX397">
        <v>1000</v>
      </c>
      <c r="DZ397" t="s">
        <v>3</v>
      </c>
      <c r="EA397" t="s">
        <v>3</v>
      </c>
      <c r="EB397" t="s">
        <v>3</v>
      </c>
      <c r="EC397" t="s">
        <v>3</v>
      </c>
      <c r="EE397">
        <v>54009362</v>
      </c>
      <c r="EF397">
        <v>201</v>
      </c>
      <c r="EG397" t="s">
        <v>224</v>
      </c>
      <c r="EH397">
        <v>0</v>
      </c>
      <c r="EI397" t="s">
        <v>3</v>
      </c>
      <c r="EJ397">
        <v>2</v>
      </c>
      <c r="EK397">
        <v>1618</v>
      </c>
      <c r="EL397" t="s">
        <v>225</v>
      </c>
      <c r="EM397" t="s">
        <v>226</v>
      </c>
      <c r="EO397" t="s">
        <v>3</v>
      </c>
      <c r="EQ397">
        <v>0</v>
      </c>
      <c r="ER397">
        <v>27196.44</v>
      </c>
      <c r="ES397">
        <v>27196.44</v>
      </c>
      <c r="ET397">
        <v>0</v>
      </c>
      <c r="EU397">
        <v>0</v>
      </c>
      <c r="EV397">
        <v>0</v>
      </c>
      <c r="EW397">
        <v>0</v>
      </c>
      <c r="EX397">
        <v>0</v>
      </c>
      <c r="EY397">
        <v>0</v>
      </c>
      <c r="FQ397">
        <v>0</v>
      </c>
      <c r="FR397">
        <f t="shared" si="360"/>
        <v>0</v>
      </c>
      <c r="FS397">
        <v>0</v>
      </c>
      <c r="FX397">
        <v>0</v>
      </c>
      <c r="FY397">
        <v>0</v>
      </c>
      <c r="GA397" t="s">
        <v>3</v>
      </c>
      <c r="GD397">
        <v>0</v>
      </c>
      <c r="GF397">
        <v>-1203813350</v>
      </c>
      <c r="GG397">
        <v>2</v>
      </c>
      <c r="GH397">
        <v>1</v>
      </c>
      <c r="GI397">
        <v>2</v>
      </c>
      <c r="GJ397">
        <v>0</v>
      </c>
      <c r="GK397">
        <f>ROUND(R397*(R12)/100,2)</f>
        <v>0</v>
      </c>
      <c r="GL397">
        <f t="shared" si="361"/>
        <v>0</v>
      </c>
      <c r="GM397">
        <f t="shared" si="362"/>
        <v>18445.71</v>
      </c>
      <c r="GN397">
        <f t="shared" si="363"/>
        <v>0</v>
      </c>
      <c r="GO397">
        <f t="shared" si="364"/>
        <v>18445.71</v>
      </c>
      <c r="GP397">
        <f t="shared" si="365"/>
        <v>0</v>
      </c>
      <c r="GR397">
        <v>0</v>
      </c>
      <c r="GS397">
        <v>0</v>
      </c>
      <c r="GT397">
        <v>0</v>
      </c>
      <c r="GU397" t="s">
        <v>3</v>
      </c>
      <c r="GV397">
        <f t="shared" si="366"/>
        <v>0</v>
      </c>
      <c r="GW397">
        <v>1</v>
      </c>
      <c r="GX397">
        <f t="shared" si="367"/>
        <v>0</v>
      </c>
      <c r="HA397">
        <v>0</v>
      </c>
      <c r="HB397">
        <v>0</v>
      </c>
      <c r="HC397">
        <f t="shared" si="368"/>
        <v>0</v>
      </c>
      <c r="HE397" t="s">
        <v>3</v>
      </c>
      <c r="HF397" t="s">
        <v>3</v>
      </c>
      <c r="HM397" t="s">
        <v>3</v>
      </c>
      <c r="HN397" t="s">
        <v>3</v>
      </c>
      <c r="HO397" t="s">
        <v>3</v>
      </c>
      <c r="HP397" t="s">
        <v>3</v>
      </c>
      <c r="HQ397" t="s">
        <v>3</v>
      </c>
      <c r="IK397">
        <v>0</v>
      </c>
    </row>
    <row r="398" spans="1:245" x14ac:dyDescent="0.2">
      <c r="A398">
        <v>17</v>
      </c>
      <c r="B398">
        <v>1</v>
      </c>
      <c r="E398" t="s">
        <v>227</v>
      </c>
      <c r="F398" t="s">
        <v>342</v>
      </c>
      <c r="G398" t="s">
        <v>343</v>
      </c>
      <c r="H398" t="s">
        <v>222</v>
      </c>
      <c r="I398">
        <v>3.2759999999999998</v>
      </c>
      <c r="J398">
        <v>0</v>
      </c>
      <c r="K398">
        <v>3.2759999999999998</v>
      </c>
      <c r="O398">
        <f t="shared" si="329"/>
        <v>348540.48</v>
      </c>
      <c r="P398">
        <f t="shared" si="330"/>
        <v>348540.48</v>
      </c>
      <c r="Q398">
        <f t="shared" si="331"/>
        <v>0</v>
      </c>
      <c r="R398">
        <f t="shared" si="332"/>
        <v>0</v>
      </c>
      <c r="S398">
        <f t="shared" si="333"/>
        <v>0</v>
      </c>
      <c r="T398">
        <f t="shared" si="334"/>
        <v>0</v>
      </c>
      <c r="U398">
        <f t="shared" si="335"/>
        <v>0</v>
      </c>
      <c r="V398">
        <f t="shared" si="336"/>
        <v>0</v>
      </c>
      <c r="W398">
        <f t="shared" si="337"/>
        <v>0</v>
      </c>
      <c r="X398">
        <f t="shared" si="338"/>
        <v>0</v>
      </c>
      <c r="Y398">
        <f t="shared" si="339"/>
        <v>0</v>
      </c>
      <c r="AA398">
        <v>54346617</v>
      </c>
      <c r="AB398">
        <f t="shared" si="340"/>
        <v>35346.21</v>
      </c>
      <c r="AC398">
        <f t="shared" si="341"/>
        <v>35346.21</v>
      </c>
      <c r="AD398">
        <f t="shared" si="342"/>
        <v>0</v>
      </c>
      <c r="AE398">
        <f t="shared" si="343"/>
        <v>0</v>
      </c>
      <c r="AF398">
        <f t="shared" si="344"/>
        <v>0</v>
      </c>
      <c r="AG398">
        <f t="shared" si="345"/>
        <v>0</v>
      </c>
      <c r="AH398">
        <f t="shared" si="346"/>
        <v>0</v>
      </c>
      <c r="AI398">
        <f t="shared" si="347"/>
        <v>0</v>
      </c>
      <c r="AJ398">
        <f t="shared" si="348"/>
        <v>0</v>
      </c>
      <c r="AK398">
        <v>35346.21</v>
      </c>
      <c r="AL398">
        <v>35346.21</v>
      </c>
      <c r="AM398">
        <v>0</v>
      </c>
      <c r="AN398">
        <v>0</v>
      </c>
      <c r="AO398">
        <v>0</v>
      </c>
      <c r="AP398">
        <v>0</v>
      </c>
      <c r="AQ398">
        <v>0</v>
      </c>
      <c r="AR398">
        <v>0</v>
      </c>
      <c r="AS398">
        <v>0</v>
      </c>
      <c r="AT398">
        <v>0</v>
      </c>
      <c r="AU398">
        <v>0</v>
      </c>
      <c r="AV398">
        <v>1</v>
      </c>
      <c r="AW398">
        <v>1</v>
      </c>
      <c r="AZ398">
        <v>1</v>
      </c>
      <c r="BA398">
        <v>1</v>
      </c>
      <c r="BB398">
        <v>1</v>
      </c>
      <c r="BC398">
        <v>3.01</v>
      </c>
      <c r="BD398" t="s">
        <v>3</v>
      </c>
      <c r="BE398" t="s">
        <v>3</v>
      </c>
      <c r="BF398" t="s">
        <v>3</v>
      </c>
      <c r="BG398" t="s">
        <v>3</v>
      </c>
      <c r="BH398">
        <v>3</v>
      </c>
      <c r="BI398">
        <v>2</v>
      </c>
      <c r="BJ398" t="s">
        <v>344</v>
      </c>
      <c r="BM398">
        <v>1618</v>
      </c>
      <c r="BN398">
        <v>0</v>
      </c>
      <c r="BO398" t="s">
        <v>342</v>
      </c>
      <c r="BP398">
        <v>1</v>
      </c>
      <c r="BQ398">
        <v>201</v>
      </c>
      <c r="BR398">
        <v>0</v>
      </c>
      <c r="BS398">
        <v>1</v>
      </c>
      <c r="BT398">
        <v>1</v>
      </c>
      <c r="BU398">
        <v>1</v>
      </c>
      <c r="BV398">
        <v>1</v>
      </c>
      <c r="BW398">
        <v>1</v>
      </c>
      <c r="BX398">
        <v>1</v>
      </c>
      <c r="BY398" t="s">
        <v>3</v>
      </c>
      <c r="BZ398">
        <v>0</v>
      </c>
      <c r="CA398">
        <v>0</v>
      </c>
      <c r="CB398" t="s">
        <v>3</v>
      </c>
      <c r="CE398">
        <v>30</v>
      </c>
      <c r="CF398">
        <v>0</v>
      </c>
      <c r="CG398">
        <v>0</v>
      </c>
      <c r="CM398">
        <v>0</v>
      </c>
      <c r="CN398" t="s">
        <v>3</v>
      </c>
      <c r="CO398">
        <v>0</v>
      </c>
      <c r="CP398">
        <f t="shared" si="349"/>
        <v>348540.48</v>
      </c>
      <c r="CQ398">
        <f t="shared" si="350"/>
        <v>106392.09</v>
      </c>
      <c r="CR398">
        <f t="shared" si="351"/>
        <v>0</v>
      </c>
      <c r="CS398">
        <f t="shared" si="352"/>
        <v>0</v>
      </c>
      <c r="CT398">
        <f t="shared" si="353"/>
        <v>0</v>
      </c>
      <c r="CU398">
        <f t="shared" si="354"/>
        <v>0</v>
      </c>
      <c r="CV398">
        <f t="shared" si="355"/>
        <v>0</v>
      </c>
      <c r="CW398">
        <f t="shared" si="356"/>
        <v>0</v>
      </c>
      <c r="CX398">
        <f t="shared" si="357"/>
        <v>0</v>
      </c>
      <c r="CY398">
        <f t="shared" si="358"/>
        <v>0</v>
      </c>
      <c r="CZ398">
        <f t="shared" si="359"/>
        <v>0</v>
      </c>
      <c r="DC398" t="s">
        <v>3</v>
      </c>
      <c r="DD398" t="s">
        <v>3</v>
      </c>
      <c r="DE398" t="s">
        <v>3</v>
      </c>
      <c r="DF398" t="s">
        <v>3</v>
      </c>
      <c r="DG398" t="s">
        <v>3</v>
      </c>
      <c r="DH398" t="s">
        <v>3</v>
      </c>
      <c r="DI398" t="s">
        <v>3</v>
      </c>
      <c r="DJ398" t="s">
        <v>3</v>
      </c>
      <c r="DK398" t="s">
        <v>3</v>
      </c>
      <c r="DL398" t="s">
        <v>3</v>
      </c>
      <c r="DM398" t="s">
        <v>3</v>
      </c>
      <c r="DN398">
        <v>0</v>
      </c>
      <c r="DO398">
        <v>0</v>
      </c>
      <c r="DP398">
        <v>1</v>
      </c>
      <c r="DQ398">
        <v>1</v>
      </c>
      <c r="DU398">
        <v>1003</v>
      </c>
      <c r="DV398" t="s">
        <v>222</v>
      </c>
      <c r="DW398" t="s">
        <v>222</v>
      </c>
      <c r="DX398">
        <v>1000</v>
      </c>
      <c r="DZ398" t="s">
        <v>3</v>
      </c>
      <c r="EA398" t="s">
        <v>3</v>
      </c>
      <c r="EB398" t="s">
        <v>3</v>
      </c>
      <c r="EC398" t="s">
        <v>3</v>
      </c>
      <c r="EE398">
        <v>54009362</v>
      </c>
      <c r="EF398">
        <v>201</v>
      </c>
      <c r="EG398" t="s">
        <v>224</v>
      </c>
      <c r="EH398">
        <v>0</v>
      </c>
      <c r="EI398" t="s">
        <v>3</v>
      </c>
      <c r="EJ398">
        <v>2</v>
      </c>
      <c r="EK398">
        <v>1618</v>
      </c>
      <c r="EL398" t="s">
        <v>225</v>
      </c>
      <c r="EM398" t="s">
        <v>226</v>
      </c>
      <c r="EO398" t="s">
        <v>3</v>
      </c>
      <c r="EQ398">
        <v>0</v>
      </c>
      <c r="ER398">
        <v>35346.21</v>
      </c>
      <c r="ES398">
        <v>35346.21</v>
      </c>
      <c r="ET398">
        <v>0</v>
      </c>
      <c r="EU398">
        <v>0</v>
      </c>
      <c r="EV398">
        <v>0</v>
      </c>
      <c r="EW398">
        <v>0</v>
      </c>
      <c r="EX398">
        <v>0</v>
      </c>
      <c r="EY398">
        <v>0</v>
      </c>
      <c r="FQ398">
        <v>0</v>
      </c>
      <c r="FR398">
        <f t="shared" si="360"/>
        <v>0</v>
      </c>
      <c r="FS398">
        <v>0</v>
      </c>
      <c r="FX398">
        <v>0</v>
      </c>
      <c r="FY398">
        <v>0</v>
      </c>
      <c r="GA398" t="s">
        <v>3</v>
      </c>
      <c r="GD398">
        <v>0</v>
      </c>
      <c r="GF398">
        <v>1009284542</v>
      </c>
      <c r="GG398">
        <v>2</v>
      </c>
      <c r="GH398">
        <v>1</v>
      </c>
      <c r="GI398">
        <v>2</v>
      </c>
      <c r="GJ398">
        <v>0</v>
      </c>
      <c r="GK398">
        <f>ROUND(R398*(R12)/100,2)</f>
        <v>0</v>
      </c>
      <c r="GL398">
        <f t="shared" si="361"/>
        <v>0</v>
      </c>
      <c r="GM398">
        <f t="shared" si="362"/>
        <v>348540.48</v>
      </c>
      <c r="GN398">
        <f t="shared" si="363"/>
        <v>0</v>
      </c>
      <c r="GO398">
        <f t="shared" si="364"/>
        <v>348540.48</v>
      </c>
      <c r="GP398">
        <f t="shared" si="365"/>
        <v>0</v>
      </c>
      <c r="GR398">
        <v>0</v>
      </c>
      <c r="GS398">
        <v>0</v>
      </c>
      <c r="GT398">
        <v>0</v>
      </c>
      <c r="GU398" t="s">
        <v>3</v>
      </c>
      <c r="GV398">
        <f t="shared" si="366"/>
        <v>0</v>
      </c>
      <c r="GW398">
        <v>1</v>
      </c>
      <c r="GX398">
        <f t="shared" si="367"/>
        <v>0</v>
      </c>
      <c r="HA398">
        <v>0</v>
      </c>
      <c r="HB398">
        <v>0</v>
      </c>
      <c r="HC398">
        <f t="shared" si="368"/>
        <v>0</v>
      </c>
      <c r="HE398" t="s">
        <v>3</v>
      </c>
      <c r="HF398" t="s">
        <v>3</v>
      </c>
      <c r="HM398" t="s">
        <v>3</v>
      </c>
      <c r="HN398" t="s">
        <v>3</v>
      </c>
      <c r="HO398" t="s">
        <v>3</v>
      </c>
      <c r="HP398" t="s">
        <v>3</v>
      </c>
      <c r="HQ398" t="s">
        <v>3</v>
      </c>
      <c r="IK398">
        <v>0</v>
      </c>
    </row>
    <row r="399" spans="1:245" x14ac:dyDescent="0.2">
      <c r="A399">
        <v>17</v>
      </c>
      <c r="B399">
        <v>1</v>
      </c>
      <c r="E399" t="s">
        <v>232</v>
      </c>
      <c r="F399" t="s">
        <v>228</v>
      </c>
      <c r="G399" t="s">
        <v>229</v>
      </c>
      <c r="H399" t="s">
        <v>230</v>
      </c>
      <c r="I399">
        <v>2</v>
      </c>
      <c r="J399">
        <v>0</v>
      </c>
      <c r="K399">
        <v>2</v>
      </c>
      <c r="O399">
        <f t="shared" si="329"/>
        <v>2498</v>
      </c>
      <c r="P399">
        <f t="shared" si="330"/>
        <v>2498</v>
      </c>
      <c r="Q399">
        <f t="shared" si="331"/>
        <v>0</v>
      </c>
      <c r="R399">
        <f t="shared" si="332"/>
        <v>0</v>
      </c>
      <c r="S399">
        <f t="shared" si="333"/>
        <v>0</v>
      </c>
      <c r="T399">
        <f t="shared" si="334"/>
        <v>0</v>
      </c>
      <c r="U399">
        <f t="shared" si="335"/>
        <v>0</v>
      </c>
      <c r="V399">
        <f t="shared" si="336"/>
        <v>0</v>
      </c>
      <c r="W399">
        <f t="shared" si="337"/>
        <v>0</v>
      </c>
      <c r="X399">
        <f t="shared" si="338"/>
        <v>0</v>
      </c>
      <c r="Y399">
        <f t="shared" si="339"/>
        <v>0</v>
      </c>
      <c r="AA399">
        <v>54346617</v>
      </c>
      <c r="AB399">
        <f t="shared" si="340"/>
        <v>65.12</v>
      </c>
      <c r="AC399">
        <f t="shared" si="341"/>
        <v>65.12</v>
      </c>
      <c r="AD399">
        <f t="shared" si="342"/>
        <v>0</v>
      </c>
      <c r="AE399">
        <f t="shared" si="343"/>
        <v>0</v>
      </c>
      <c r="AF399">
        <f t="shared" si="344"/>
        <v>0</v>
      </c>
      <c r="AG399">
        <f t="shared" si="345"/>
        <v>0</v>
      </c>
      <c r="AH399">
        <f t="shared" si="346"/>
        <v>0</v>
      </c>
      <c r="AI399">
        <f t="shared" si="347"/>
        <v>0</v>
      </c>
      <c r="AJ399">
        <f t="shared" si="348"/>
        <v>0</v>
      </c>
      <c r="AK399">
        <v>65.12</v>
      </c>
      <c r="AL399">
        <v>65.12</v>
      </c>
      <c r="AM399">
        <v>0</v>
      </c>
      <c r="AN399">
        <v>0</v>
      </c>
      <c r="AO399">
        <v>0</v>
      </c>
      <c r="AP399">
        <v>0</v>
      </c>
      <c r="AQ399">
        <v>0</v>
      </c>
      <c r="AR399">
        <v>0</v>
      </c>
      <c r="AS399">
        <v>0</v>
      </c>
      <c r="AT399">
        <v>0</v>
      </c>
      <c r="AU399">
        <v>0</v>
      </c>
      <c r="AV399">
        <v>1</v>
      </c>
      <c r="AW399">
        <v>1</v>
      </c>
      <c r="AZ399">
        <v>1</v>
      </c>
      <c r="BA399">
        <v>1</v>
      </c>
      <c r="BB399">
        <v>1</v>
      </c>
      <c r="BC399">
        <v>19.18</v>
      </c>
      <c r="BD399" t="s">
        <v>3</v>
      </c>
      <c r="BE399" t="s">
        <v>3</v>
      </c>
      <c r="BF399" t="s">
        <v>3</v>
      </c>
      <c r="BG399" t="s">
        <v>3</v>
      </c>
      <c r="BH399">
        <v>3</v>
      </c>
      <c r="BI399">
        <v>2</v>
      </c>
      <c r="BJ399" t="s">
        <v>231</v>
      </c>
      <c r="BM399">
        <v>1618</v>
      </c>
      <c r="BN399">
        <v>0</v>
      </c>
      <c r="BO399" t="s">
        <v>228</v>
      </c>
      <c r="BP399">
        <v>1</v>
      </c>
      <c r="BQ399">
        <v>201</v>
      </c>
      <c r="BR399">
        <v>0</v>
      </c>
      <c r="BS399">
        <v>1</v>
      </c>
      <c r="BT399">
        <v>1</v>
      </c>
      <c r="BU399">
        <v>1</v>
      </c>
      <c r="BV399">
        <v>1</v>
      </c>
      <c r="BW399">
        <v>1</v>
      </c>
      <c r="BX399">
        <v>1</v>
      </c>
      <c r="BY399" t="s">
        <v>3</v>
      </c>
      <c r="BZ399">
        <v>0</v>
      </c>
      <c r="CA399">
        <v>0</v>
      </c>
      <c r="CB399" t="s">
        <v>3</v>
      </c>
      <c r="CE399">
        <v>30</v>
      </c>
      <c r="CF399">
        <v>0</v>
      </c>
      <c r="CG399">
        <v>0</v>
      </c>
      <c r="CM399">
        <v>0</v>
      </c>
      <c r="CN399" t="s">
        <v>3</v>
      </c>
      <c r="CO399">
        <v>0</v>
      </c>
      <c r="CP399">
        <f t="shared" si="349"/>
        <v>2498</v>
      </c>
      <c r="CQ399">
        <f t="shared" si="350"/>
        <v>1249</v>
      </c>
      <c r="CR399">
        <f t="shared" si="351"/>
        <v>0</v>
      </c>
      <c r="CS399">
        <f t="shared" si="352"/>
        <v>0</v>
      </c>
      <c r="CT399">
        <f t="shared" si="353"/>
        <v>0</v>
      </c>
      <c r="CU399">
        <f t="shared" si="354"/>
        <v>0</v>
      </c>
      <c r="CV399">
        <f t="shared" si="355"/>
        <v>0</v>
      </c>
      <c r="CW399">
        <f t="shared" si="356"/>
        <v>0</v>
      </c>
      <c r="CX399">
        <f t="shared" si="357"/>
        <v>0</v>
      </c>
      <c r="CY399">
        <f t="shared" si="358"/>
        <v>0</v>
      </c>
      <c r="CZ399">
        <f t="shared" si="359"/>
        <v>0</v>
      </c>
      <c r="DC399" t="s">
        <v>3</v>
      </c>
      <c r="DD399" t="s">
        <v>3</v>
      </c>
      <c r="DE399" t="s">
        <v>3</v>
      </c>
      <c r="DF399" t="s">
        <v>3</v>
      </c>
      <c r="DG399" t="s">
        <v>3</v>
      </c>
      <c r="DH399" t="s">
        <v>3</v>
      </c>
      <c r="DI399" t="s">
        <v>3</v>
      </c>
      <c r="DJ399" t="s">
        <v>3</v>
      </c>
      <c r="DK399" t="s">
        <v>3</v>
      </c>
      <c r="DL399" t="s">
        <v>3</v>
      </c>
      <c r="DM399" t="s">
        <v>3</v>
      </c>
      <c r="DN399">
        <v>0</v>
      </c>
      <c r="DO399">
        <v>0</v>
      </c>
      <c r="DP399">
        <v>1</v>
      </c>
      <c r="DQ399">
        <v>1</v>
      </c>
      <c r="DU399">
        <v>1010</v>
      </c>
      <c r="DV399" t="s">
        <v>230</v>
      </c>
      <c r="DW399" t="s">
        <v>230</v>
      </c>
      <c r="DX399">
        <v>1</v>
      </c>
      <c r="DZ399" t="s">
        <v>3</v>
      </c>
      <c r="EA399" t="s">
        <v>3</v>
      </c>
      <c r="EB399" t="s">
        <v>3</v>
      </c>
      <c r="EC399" t="s">
        <v>3</v>
      </c>
      <c r="EE399">
        <v>54009362</v>
      </c>
      <c r="EF399">
        <v>201</v>
      </c>
      <c r="EG399" t="s">
        <v>224</v>
      </c>
      <c r="EH399">
        <v>0</v>
      </c>
      <c r="EI399" t="s">
        <v>3</v>
      </c>
      <c r="EJ399">
        <v>2</v>
      </c>
      <c r="EK399">
        <v>1618</v>
      </c>
      <c r="EL399" t="s">
        <v>225</v>
      </c>
      <c r="EM399" t="s">
        <v>226</v>
      </c>
      <c r="EO399" t="s">
        <v>3</v>
      </c>
      <c r="EQ399">
        <v>0</v>
      </c>
      <c r="ER399">
        <v>65.12</v>
      </c>
      <c r="ES399">
        <v>65.12</v>
      </c>
      <c r="ET399">
        <v>0</v>
      </c>
      <c r="EU399">
        <v>0</v>
      </c>
      <c r="EV399">
        <v>0</v>
      </c>
      <c r="EW399">
        <v>0</v>
      </c>
      <c r="EX399">
        <v>0</v>
      </c>
      <c r="EY399">
        <v>0</v>
      </c>
      <c r="FQ399">
        <v>0</v>
      </c>
      <c r="FR399">
        <f t="shared" si="360"/>
        <v>0</v>
      </c>
      <c r="FS399">
        <v>0</v>
      </c>
      <c r="FX399">
        <v>0</v>
      </c>
      <c r="FY399">
        <v>0</v>
      </c>
      <c r="GA399" t="s">
        <v>3</v>
      </c>
      <c r="GD399">
        <v>0</v>
      </c>
      <c r="GF399">
        <v>-1849736199</v>
      </c>
      <c r="GG399">
        <v>2</v>
      </c>
      <c r="GH399">
        <v>1</v>
      </c>
      <c r="GI399">
        <v>2</v>
      </c>
      <c r="GJ399">
        <v>0</v>
      </c>
      <c r="GK399">
        <f>ROUND(R399*(R12)/100,2)</f>
        <v>0</v>
      </c>
      <c r="GL399">
        <f t="shared" si="361"/>
        <v>0</v>
      </c>
      <c r="GM399">
        <f t="shared" si="362"/>
        <v>2498</v>
      </c>
      <c r="GN399">
        <f t="shared" si="363"/>
        <v>0</v>
      </c>
      <c r="GO399">
        <f t="shared" si="364"/>
        <v>2498</v>
      </c>
      <c r="GP399">
        <f t="shared" si="365"/>
        <v>0</v>
      </c>
      <c r="GR399">
        <v>0</v>
      </c>
      <c r="GS399">
        <v>3</v>
      </c>
      <c r="GT399">
        <v>0</v>
      </c>
      <c r="GU399" t="s">
        <v>3</v>
      </c>
      <c r="GV399">
        <f t="shared" si="366"/>
        <v>0</v>
      </c>
      <c r="GW399">
        <v>1</v>
      </c>
      <c r="GX399">
        <f t="shared" si="367"/>
        <v>0</v>
      </c>
      <c r="HA399">
        <v>0</v>
      </c>
      <c r="HB399">
        <v>0</v>
      </c>
      <c r="HC399">
        <f t="shared" si="368"/>
        <v>0</v>
      </c>
      <c r="HE399" t="s">
        <v>3</v>
      </c>
      <c r="HF399" t="s">
        <v>3</v>
      </c>
      <c r="HM399" t="s">
        <v>3</v>
      </c>
      <c r="HN399" t="s">
        <v>3</v>
      </c>
      <c r="HO399" t="s">
        <v>3</v>
      </c>
      <c r="HP399" t="s">
        <v>3</v>
      </c>
      <c r="HQ399" t="s">
        <v>3</v>
      </c>
      <c r="IK399">
        <v>0</v>
      </c>
    </row>
    <row r="400" spans="1:245" x14ac:dyDescent="0.2">
      <c r="A400">
        <v>17</v>
      </c>
      <c r="B400">
        <v>1</v>
      </c>
      <c r="E400" t="s">
        <v>236</v>
      </c>
      <c r="F400" t="s">
        <v>237</v>
      </c>
      <c r="G400" t="s">
        <v>238</v>
      </c>
      <c r="H400" t="s">
        <v>230</v>
      </c>
      <c r="I400">
        <v>19</v>
      </c>
      <c r="J400">
        <v>0</v>
      </c>
      <c r="K400">
        <v>19</v>
      </c>
      <c r="O400">
        <f t="shared" si="329"/>
        <v>15508.1</v>
      </c>
      <c r="P400">
        <f t="shared" si="330"/>
        <v>15508.1</v>
      </c>
      <c r="Q400">
        <f t="shared" si="331"/>
        <v>0</v>
      </c>
      <c r="R400">
        <f t="shared" si="332"/>
        <v>0</v>
      </c>
      <c r="S400">
        <f t="shared" si="333"/>
        <v>0</v>
      </c>
      <c r="T400">
        <f t="shared" si="334"/>
        <v>0</v>
      </c>
      <c r="U400">
        <f t="shared" si="335"/>
        <v>0</v>
      </c>
      <c r="V400">
        <f t="shared" si="336"/>
        <v>0</v>
      </c>
      <c r="W400">
        <f t="shared" si="337"/>
        <v>0</v>
      </c>
      <c r="X400">
        <f t="shared" si="338"/>
        <v>0</v>
      </c>
      <c r="Y400">
        <f t="shared" si="339"/>
        <v>0</v>
      </c>
      <c r="AA400">
        <v>54346617</v>
      </c>
      <c r="AB400">
        <f t="shared" si="340"/>
        <v>76.64</v>
      </c>
      <c r="AC400">
        <f t="shared" si="341"/>
        <v>76.64</v>
      </c>
      <c r="AD400">
        <f t="shared" si="342"/>
        <v>0</v>
      </c>
      <c r="AE400">
        <f t="shared" si="343"/>
        <v>0</v>
      </c>
      <c r="AF400">
        <f t="shared" si="344"/>
        <v>0</v>
      </c>
      <c r="AG400">
        <f t="shared" si="345"/>
        <v>0</v>
      </c>
      <c r="AH400">
        <f t="shared" si="346"/>
        <v>0</v>
      </c>
      <c r="AI400">
        <f t="shared" si="347"/>
        <v>0</v>
      </c>
      <c r="AJ400">
        <f t="shared" si="348"/>
        <v>0</v>
      </c>
      <c r="AK400">
        <v>76.64</v>
      </c>
      <c r="AL400">
        <v>76.64</v>
      </c>
      <c r="AM400">
        <v>0</v>
      </c>
      <c r="AN400">
        <v>0</v>
      </c>
      <c r="AO400">
        <v>0</v>
      </c>
      <c r="AP400">
        <v>0</v>
      </c>
      <c r="AQ400">
        <v>0</v>
      </c>
      <c r="AR400">
        <v>0</v>
      </c>
      <c r="AS400">
        <v>0</v>
      </c>
      <c r="AT400">
        <v>0</v>
      </c>
      <c r="AU400">
        <v>0</v>
      </c>
      <c r="AV400">
        <v>1</v>
      </c>
      <c r="AW400">
        <v>1</v>
      </c>
      <c r="AZ400">
        <v>1</v>
      </c>
      <c r="BA400">
        <v>1</v>
      </c>
      <c r="BB400">
        <v>1</v>
      </c>
      <c r="BC400">
        <v>10.65</v>
      </c>
      <c r="BD400" t="s">
        <v>3</v>
      </c>
      <c r="BE400" t="s">
        <v>3</v>
      </c>
      <c r="BF400" t="s">
        <v>3</v>
      </c>
      <c r="BG400" t="s">
        <v>3</v>
      </c>
      <c r="BH400">
        <v>3</v>
      </c>
      <c r="BI400">
        <v>2</v>
      </c>
      <c r="BJ400" t="s">
        <v>239</v>
      </c>
      <c r="BM400">
        <v>1618</v>
      </c>
      <c r="BN400">
        <v>0</v>
      </c>
      <c r="BO400" t="s">
        <v>237</v>
      </c>
      <c r="BP400">
        <v>1</v>
      </c>
      <c r="BQ400">
        <v>201</v>
      </c>
      <c r="BR400">
        <v>0</v>
      </c>
      <c r="BS400">
        <v>1</v>
      </c>
      <c r="BT400">
        <v>1</v>
      </c>
      <c r="BU400">
        <v>1</v>
      </c>
      <c r="BV400">
        <v>1</v>
      </c>
      <c r="BW400">
        <v>1</v>
      </c>
      <c r="BX400">
        <v>1</v>
      </c>
      <c r="BY400" t="s">
        <v>3</v>
      </c>
      <c r="BZ400">
        <v>0</v>
      </c>
      <c r="CA400">
        <v>0</v>
      </c>
      <c r="CB400" t="s">
        <v>3</v>
      </c>
      <c r="CE400">
        <v>30</v>
      </c>
      <c r="CF400">
        <v>0</v>
      </c>
      <c r="CG400">
        <v>0</v>
      </c>
      <c r="CM400">
        <v>0</v>
      </c>
      <c r="CN400" t="s">
        <v>3</v>
      </c>
      <c r="CO400">
        <v>0</v>
      </c>
      <c r="CP400">
        <f t="shared" si="349"/>
        <v>15508.1</v>
      </c>
      <c r="CQ400">
        <f t="shared" si="350"/>
        <v>816.22</v>
      </c>
      <c r="CR400">
        <f t="shared" si="351"/>
        <v>0</v>
      </c>
      <c r="CS400">
        <f t="shared" si="352"/>
        <v>0</v>
      </c>
      <c r="CT400">
        <f t="shared" si="353"/>
        <v>0</v>
      </c>
      <c r="CU400">
        <f t="shared" si="354"/>
        <v>0</v>
      </c>
      <c r="CV400">
        <f t="shared" si="355"/>
        <v>0</v>
      </c>
      <c r="CW400">
        <f t="shared" si="356"/>
        <v>0</v>
      </c>
      <c r="CX400">
        <f t="shared" si="357"/>
        <v>0</v>
      </c>
      <c r="CY400">
        <f t="shared" si="358"/>
        <v>0</v>
      </c>
      <c r="CZ400">
        <f t="shared" si="359"/>
        <v>0</v>
      </c>
      <c r="DC400" t="s">
        <v>3</v>
      </c>
      <c r="DD400" t="s">
        <v>3</v>
      </c>
      <c r="DE400" t="s">
        <v>3</v>
      </c>
      <c r="DF400" t="s">
        <v>3</v>
      </c>
      <c r="DG400" t="s">
        <v>3</v>
      </c>
      <c r="DH400" t="s">
        <v>3</v>
      </c>
      <c r="DI400" t="s">
        <v>3</v>
      </c>
      <c r="DJ400" t="s">
        <v>3</v>
      </c>
      <c r="DK400" t="s">
        <v>3</v>
      </c>
      <c r="DL400" t="s">
        <v>3</v>
      </c>
      <c r="DM400" t="s">
        <v>3</v>
      </c>
      <c r="DN400">
        <v>0</v>
      </c>
      <c r="DO400">
        <v>0</v>
      </c>
      <c r="DP400">
        <v>1</v>
      </c>
      <c r="DQ400">
        <v>1</v>
      </c>
      <c r="DU400">
        <v>1010</v>
      </c>
      <c r="DV400" t="s">
        <v>230</v>
      </c>
      <c r="DW400" t="s">
        <v>230</v>
      </c>
      <c r="DX400">
        <v>1</v>
      </c>
      <c r="DZ400" t="s">
        <v>3</v>
      </c>
      <c r="EA400" t="s">
        <v>3</v>
      </c>
      <c r="EB400" t="s">
        <v>3</v>
      </c>
      <c r="EC400" t="s">
        <v>3</v>
      </c>
      <c r="EE400">
        <v>54009362</v>
      </c>
      <c r="EF400">
        <v>201</v>
      </c>
      <c r="EG400" t="s">
        <v>224</v>
      </c>
      <c r="EH400">
        <v>0</v>
      </c>
      <c r="EI400" t="s">
        <v>3</v>
      </c>
      <c r="EJ400">
        <v>2</v>
      </c>
      <c r="EK400">
        <v>1618</v>
      </c>
      <c r="EL400" t="s">
        <v>225</v>
      </c>
      <c r="EM400" t="s">
        <v>226</v>
      </c>
      <c r="EO400" t="s">
        <v>3</v>
      </c>
      <c r="EQ400">
        <v>0</v>
      </c>
      <c r="ER400">
        <v>76.64</v>
      </c>
      <c r="ES400">
        <v>76.64</v>
      </c>
      <c r="ET400">
        <v>0</v>
      </c>
      <c r="EU400">
        <v>0</v>
      </c>
      <c r="EV400">
        <v>0</v>
      </c>
      <c r="EW400">
        <v>0</v>
      </c>
      <c r="EX400">
        <v>0</v>
      </c>
      <c r="EY400">
        <v>0</v>
      </c>
      <c r="FQ400">
        <v>0</v>
      </c>
      <c r="FR400">
        <f t="shared" si="360"/>
        <v>0</v>
      </c>
      <c r="FS400">
        <v>0</v>
      </c>
      <c r="FX400">
        <v>0</v>
      </c>
      <c r="FY400">
        <v>0</v>
      </c>
      <c r="GA400" t="s">
        <v>3</v>
      </c>
      <c r="GD400">
        <v>0</v>
      </c>
      <c r="GF400">
        <v>1559815175</v>
      </c>
      <c r="GG400">
        <v>2</v>
      </c>
      <c r="GH400">
        <v>1</v>
      </c>
      <c r="GI400">
        <v>2</v>
      </c>
      <c r="GJ400">
        <v>0</v>
      </c>
      <c r="GK400">
        <f>ROUND(R400*(R12)/100,2)</f>
        <v>0</v>
      </c>
      <c r="GL400">
        <f t="shared" si="361"/>
        <v>0</v>
      </c>
      <c r="GM400">
        <f t="shared" si="362"/>
        <v>15508.1</v>
      </c>
      <c r="GN400">
        <f t="shared" si="363"/>
        <v>0</v>
      </c>
      <c r="GO400">
        <f t="shared" si="364"/>
        <v>15508.1</v>
      </c>
      <c r="GP400">
        <f t="shared" si="365"/>
        <v>0</v>
      </c>
      <c r="GR400">
        <v>0</v>
      </c>
      <c r="GS400">
        <v>0</v>
      </c>
      <c r="GT400">
        <v>0</v>
      </c>
      <c r="GU400" t="s">
        <v>3</v>
      </c>
      <c r="GV400">
        <f t="shared" si="366"/>
        <v>0</v>
      </c>
      <c r="GW400">
        <v>1</v>
      </c>
      <c r="GX400">
        <f t="shared" si="367"/>
        <v>0</v>
      </c>
      <c r="HA400">
        <v>0</v>
      </c>
      <c r="HB400">
        <v>0</v>
      </c>
      <c r="HC400">
        <f t="shared" si="368"/>
        <v>0</v>
      </c>
      <c r="HE400" t="s">
        <v>3</v>
      </c>
      <c r="HF400" t="s">
        <v>3</v>
      </c>
      <c r="HM400" t="s">
        <v>3</v>
      </c>
      <c r="HN400" t="s">
        <v>3</v>
      </c>
      <c r="HO400" t="s">
        <v>3</v>
      </c>
      <c r="HP400" t="s">
        <v>3</v>
      </c>
      <c r="HQ400" t="s">
        <v>3</v>
      </c>
      <c r="IK400">
        <v>0</v>
      </c>
    </row>
    <row r="401" spans="1:245" x14ac:dyDescent="0.2">
      <c r="A401">
        <v>17</v>
      </c>
      <c r="B401">
        <v>1</v>
      </c>
      <c r="E401" t="s">
        <v>240</v>
      </c>
      <c r="F401" t="s">
        <v>241</v>
      </c>
      <c r="G401" t="s">
        <v>242</v>
      </c>
      <c r="H401" t="s">
        <v>230</v>
      </c>
      <c r="I401">
        <v>78</v>
      </c>
      <c r="J401">
        <v>0</v>
      </c>
      <c r="K401">
        <v>78</v>
      </c>
      <c r="O401">
        <f t="shared" si="329"/>
        <v>103468.86</v>
      </c>
      <c r="P401">
        <f t="shared" si="330"/>
        <v>103468.86</v>
      </c>
      <c r="Q401">
        <f t="shared" si="331"/>
        <v>0</v>
      </c>
      <c r="R401">
        <f t="shared" si="332"/>
        <v>0</v>
      </c>
      <c r="S401">
        <f t="shared" si="333"/>
        <v>0</v>
      </c>
      <c r="T401">
        <f t="shared" si="334"/>
        <v>0</v>
      </c>
      <c r="U401">
        <f t="shared" si="335"/>
        <v>0</v>
      </c>
      <c r="V401">
        <f t="shared" si="336"/>
        <v>0</v>
      </c>
      <c r="W401">
        <f t="shared" si="337"/>
        <v>0</v>
      </c>
      <c r="X401">
        <f t="shared" si="338"/>
        <v>0</v>
      </c>
      <c r="Y401">
        <f t="shared" si="339"/>
        <v>0</v>
      </c>
      <c r="AA401">
        <v>54346617</v>
      </c>
      <c r="AB401">
        <f t="shared" si="340"/>
        <v>108.91</v>
      </c>
      <c r="AC401">
        <f t="shared" si="341"/>
        <v>108.91</v>
      </c>
      <c r="AD401">
        <f t="shared" si="342"/>
        <v>0</v>
      </c>
      <c r="AE401">
        <f t="shared" si="343"/>
        <v>0</v>
      </c>
      <c r="AF401">
        <f t="shared" si="344"/>
        <v>0</v>
      </c>
      <c r="AG401">
        <f t="shared" si="345"/>
        <v>0</v>
      </c>
      <c r="AH401">
        <f t="shared" si="346"/>
        <v>0</v>
      </c>
      <c r="AI401">
        <f t="shared" si="347"/>
        <v>0</v>
      </c>
      <c r="AJ401">
        <f t="shared" si="348"/>
        <v>0</v>
      </c>
      <c r="AK401">
        <v>108.91</v>
      </c>
      <c r="AL401">
        <v>108.91</v>
      </c>
      <c r="AM401">
        <v>0</v>
      </c>
      <c r="AN401">
        <v>0</v>
      </c>
      <c r="AO401">
        <v>0</v>
      </c>
      <c r="AP401">
        <v>0</v>
      </c>
      <c r="AQ401">
        <v>0</v>
      </c>
      <c r="AR401">
        <v>0</v>
      </c>
      <c r="AS401">
        <v>0</v>
      </c>
      <c r="AT401">
        <v>0</v>
      </c>
      <c r="AU401">
        <v>0</v>
      </c>
      <c r="AV401">
        <v>1</v>
      </c>
      <c r="AW401">
        <v>1</v>
      </c>
      <c r="AZ401">
        <v>1</v>
      </c>
      <c r="BA401">
        <v>1</v>
      </c>
      <c r="BB401">
        <v>1</v>
      </c>
      <c r="BC401">
        <v>12.18</v>
      </c>
      <c r="BD401" t="s">
        <v>3</v>
      </c>
      <c r="BE401" t="s">
        <v>3</v>
      </c>
      <c r="BF401" t="s">
        <v>3</v>
      </c>
      <c r="BG401" t="s">
        <v>3</v>
      </c>
      <c r="BH401">
        <v>3</v>
      </c>
      <c r="BI401">
        <v>2</v>
      </c>
      <c r="BJ401" t="s">
        <v>243</v>
      </c>
      <c r="BM401">
        <v>1618</v>
      </c>
      <c r="BN401">
        <v>0</v>
      </c>
      <c r="BO401" t="s">
        <v>241</v>
      </c>
      <c r="BP401">
        <v>1</v>
      </c>
      <c r="BQ401">
        <v>201</v>
      </c>
      <c r="BR401">
        <v>0</v>
      </c>
      <c r="BS401">
        <v>1</v>
      </c>
      <c r="BT401">
        <v>1</v>
      </c>
      <c r="BU401">
        <v>1</v>
      </c>
      <c r="BV401">
        <v>1</v>
      </c>
      <c r="BW401">
        <v>1</v>
      </c>
      <c r="BX401">
        <v>1</v>
      </c>
      <c r="BY401" t="s">
        <v>3</v>
      </c>
      <c r="BZ401">
        <v>0</v>
      </c>
      <c r="CA401">
        <v>0</v>
      </c>
      <c r="CB401" t="s">
        <v>3</v>
      </c>
      <c r="CE401">
        <v>30</v>
      </c>
      <c r="CF401">
        <v>0</v>
      </c>
      <c r="CG401">
        <v>0</v>
      </c>
      <c r="CM401">
        <v>0</v>
      </c>
      <c r="CN401" t="s">
        <v>3</v>
      </c>
      <c r="CO401">
        <v>0</v>
      </c>
      <c r="CP401">
        <f t="shared" si="349"/>
        <v>103468.86</v>
      </c>
      <c r="CQ401">
        <f t="shared" si="350"/>
        <v>1326.52</v>
      </c>
      <c r="CR401">
        <f t="shared" si="351"/>
        <v>0</v>
      </c>
      <c r="CS401">
        <f t="shared" si="352"/>
        <v>0</v>
      </c>
      <c r="CT401">
        <f t="shared" si="353"/>
        <v>0</v>
      </c>
      <c r="CU401">
        <f t="shared" si="354"/>
        <v>0</v>
      </c>
      <c r="CV401">
        <f t="shared" si="355"/>
        <v>0</v>
      </c>
      <c r="CW401">
        <f t="shared" si="356"/>
        <v>0</v>
      </c>
      <c r="CX401">
        <f t="shared" si="357"/>
        <v>0</v>
      </c>
      <c r="CY401">
        <f t="shared" si="358"/>
        <v>0</v>
      </c>
      <c r="CZ401">
        <f t="shared" si="359"/>
        <v>0</v>
      </c>
      <c r="DC401" t="s">
        <v>3</v>
      </c>
      <c r="DD401" t="s">
        <v>3</v>
      </c>
      <c r="DE401" t="s">
        <v>3</v>
      </c>
      <c r="DF401" t="s">
        <v>3</v>
      </c>
      <c r="DG401" t="s">
        <v>3</v>
      </c>
      <c r="DH401" t="s">
        <v>3</v>
      </c>
      <c r="DI401" t="s">
        <v>3</v>
      </c>
      <c r="DJ401" t="s">
        <v>3</v>
      </c>
      <c r="DK401" t="s">
        <v>3</v>
      </c>
      <c r="DL401" t="s">
        <v>3</v>
      </c>
      <c r="DM401" t="s">
        <v>3</v>
      </c>
      <c r="DN401">
        <v>0</v>
      </c>
      <c r="DO401">
        <v>0</v>
      </c>
      <c r="DP401">
        <v>1</v>
      </c>
      <c r="DQ401">
        <v>1</v>
      </c>
      <c r="DU401">
        <v>1010</v>
      </c>
      <c r="DV401" t="s">
        <v>230</v>
      </c>
      <c r="DW401" t="s">
        <v>230</v>
      </c>
      <c r="DX401">
        <v>1</v>
      </c>
      <c r="DZ401" t="s">
        <v>3</v>
      </c>
      <c r="EA401" t="s">
        <v>3</v>
      </c>
      <c r="EB401" t="s">
        <v>3</v>
      </c>
      <c r="EC401" t="s">
        <v>3</v>
      </c>
      <c r="EE401">
        <v>54009362</v>
      </c>
      <c r="EF401">
        <v>201</v>
      </c>
      <c r="EG401" t="s">
        <v>224</v>
      </c>
      <c r="EH401">
        <v>0</v>
      </c>
      <c r="EI401" t="s">
        <v>3</v>
      </c>
      <c r="EJ401">
        <v>2</v>
      </c>
      <c r="EK401">
        <v>1618</v>
      </c>
      <c r="EL401" t="s">
        <v>225</v>
      </c>
      <c r="EM401" t="s">
        <v>226</v>
      </c>
      <c r="EO401" t="s">
        <v>3</v>
      </c>
      <c r="EQ401">
        <v>0</v>
      </c>
      <c r="ER401">
        <v>108.91</v>
      </c>
      <c r="ES401">
        <v>108.91</v>
      </c>
      <c r="ET401">
        <v>0</v>
      </c>
      <c r="EU401">
        <v>0</v>
      </c>
      <c r="EV401">
        <v>0</v>
      </c>
      <c r="EW401">
        <v>0</v>
      </c>
      <c r="EX401">
        <v>0</v>
      </c>
      <c r="EY401">
        <v>0</v>
      </c>
      <c r="FQ401">
        <v>0</v>
      </c>
      <c r="FR401">
        <f t="shared" si="360"/>
        <v>0</v>
      </c>
      <c r="FS401">
        <v>0</v>
      </c>
      <c r="FX401">
        <v>0</v>
      </c>
      <c r="FY401">
        <v>0</v>
      </c>
      <c r="GA401" t="s">
        <v>3</v>
      </c>
      <c r="GD401">
        <v>0</v>
      </c>
      <c r="GF401">
        <v>-1386639987</v>
      </c>
      <c r="GG401">
        <v>2</v>
      </c>
      <c r="GH401">
        <v>1</v>
      </c>
      <c r="GI401">
        <v>2</v>
      </c>
      <c r="GJ401">
        <v>0</v>
      </c>
      <c r="GK401">
        <f>ROUND(R401*(R12)/100,2)</f>
        <v>0</v>
      </c>
      <c r="GL401">
        <f t="shared" si="361"/>
        <v>0</v>
      </c>
      <c r="GM401">
        <f t="shared" si="362"/>
        <v>103468.86</v>
      </c>
      <c r="GN401">
        <f t="shared" si="363"/>
        <v>0</v>
      </c>
      <c r="GO401">
        <f t="shared" si="364"/>
        <v>103468.86</v>
      </c>
      <c r="GP401">
        <f t="shared" si="365"/>
        <v>0</v>
      </c>
      <c r="GR401">
        <v>0</v>
      </c>
      <c r="GS401">
        <v>0</v>
      </c>
      <c r="GT401">
        <v>0</v>
      </c>
      <c r="GU401" t="s">
        <v>3</v>
      </c>
      <c r="GV401">
        <f t="shared" si="366"/>
        <v>0</v>
      </c>
      <c r="GW401">
        <v>1</v>
      </c>
      <c r="GX401">
        <f t="shared" si="367"/>
        <v>0</v>
      </c>
      <c r="HA401">
        <v>0</v>
      </c>
      <c r="HB401">
        <v>0</v>
      </c>
      <c r="HC401">
        <f t="shared" si="368"/>
        <v>0</v>
      </c>
      <c r="HE401" t="s">
        <v>3</v>
      </c>
      <c r="HF401" t="s">
        <v>3</v>
      </c>
      <c r="HM401" t="s">
        <v>3</v>
      </c>
      <c r="HN401" t="s">
        <v>3</v>
      </c>
      <c r="HO401" t="s">
        <v>3</v>
      </c>
      <c r="HP401" t="s">
        <v>3</v>
      </c>
      <c r="HQ401" t="s">
        <v>3</v>
      </c>
      <c r="IK401">
        <v>0</v>
      </c>
    </row>
    <row r="402" spans="1:245" x14ac:dyDescent="0.2">
      <c r="A402">
        <v>17</v>
      </c>
      <c r="B402">
        <v>1</v>
      </c>
      <c r="E402" t="s">
        <v>244</v>
      </c>
      <c r="F402" t="s">
        <v>245</v>
      </c>
      <c r="G402" t="s">
        <v>246</v>
      </c>
      <c r="H402" t="s">
        <v>230</v>
      </c>
      <c r="I402">
        <v>18</v>
      </c>
      <c r="J402">
        <v>0</v>
      </c>
      <c r="K402">
        <v>18</v>
      </c>
      <c r="O402">
        <f t="shared" si="329"/>
        <v>4159.66</v>
      </c>
      <c r="P402">
        <f t="shared" si="330"/>
        <v>4159.66</v>
      </c>
      <c r="Q402">
        <f t="shared" si="331"/>
        <v>0</v>
      </c>
      <c r="R402">
        <f t="shared" si="332"/>
        <v>0</v>
      </c>
      <c r="S402">
        <f t="shared" si="333"/>
        <v>0</v>
      </c>
      <c r="T402">
        <f t="shared" si="334"/>
        <v>0</v>
      </c>
      <c r="U402">
        <f t="shared" si="335"/>
        <v>0</v>
      </c>
      <c r="V402">
        <f t="shared" si="336"/>
        <v>0</v>
      </c>
      <c r="W402">
        <f t="shared" si="337"/>
        <v>0</v>
      </c>
      <c r="X402">
        <f t="shared" si="338"/>
        <v>0</v>
      </c>
      <c r="Y402">
        <f t="shared" si="339"/>
        <v>0</v>
      </c>
      <c r="AA402">
        <v>54346617</v>
      </c>
      <c r="AB402">
        <f t="shared" si="340"/>
        <v>80.52</v>
      </c>
      <c r="AC402">
        <f t="shared" si="341"/>
        <v>80.52</v>
      </c>
      <c r="AD402">
        <f t="shared" si="342"/>
        <v>0</v>
      </c>
      <c r="AE402">
        <f t="shared" si="343"/>
        <v>0</v>
      </c>
      <c r="AF402">
        <f t="shared" si="344"/>
        <v>0</v>
      </c>
      <c r="AG402">
        <f t="shared" si="345"/>
        <v>0</v>
      </c>
      <c r="AH402">
        <f t="shared" si="346"/>
        <v>0</v>
      </c>
      <c r="AI402">
        <f t="shared" si="347"/>
        <v>0</v>
      </c>
      <c r="AJ402">
        <f t="shared" si="348"/>
        <v>0</v>
      </c>
      <c r="AK402">
        <v>80.52</v>
      </c>
      <c r="AL402">
        <v>80.52</v>
      </c>
      <c r="AM402">
        <v>0</v>
      </c>
      <c r="AN402">
        <v>0</v>
      </c>
      <c r="AO402">
        <v>0</v>
      </c>
      <c r="AP402">
        <v>0</v>
      </c>
      <c r="AQ402">
        <v>0</v>
      </c>
      <c r="AR402">
        <v>0</v>
      </c>
      <c r="AS402">
        <v>0</v>
      </c>
      <c r="AT402">
        <v>0</v>
      </c>
      <c r="AU402">
        <v>0</v>
      </c>
      <c r="AV402">
        <v>1</v>
      </c>
      <c r="AW402">
        <v>1</v>
      </c>
      <c r="AZ402">
        <v>1</v>
      </c>
      <c r="BA402">
        <v>1</v>
      </c>
      <c r="BB402">
        <v>1</v>
      </c>
      <c r="BC402">
        <v>2.87</v>
      </c>
      <c r="BD402" t="s">
        <v>3</v>
      </c>
      <c r="BE402" t="s">
        <v>3</v>
      </c>
      <c r="BF402" t="s">
        <v>3</v>
      </c>
      <c r="BG402" t="s">
        <v>3</v>
      </c>
      <c r="BH402">
        <v>3</v>
      </c>
      <c r="BI402">
        <v>2</v>
      </c>
      <c r="BJ402" t="s">
        <v>247</v>
      </c>
      <c r="BM402">
        <v>1618</v>
      </c>
      <c r="BN402">
        <v>0</v>
      </c>
      <c r="BO402" t="s">
        <v>245</v>
      </c>
      <c r="BP402">
        <v>1</v>
      </c>
      <c r="BQ402">
        <v>201</v>
      </c>
      <c r="BR402">
        <v>0</v>
      </c>
      <c r="BS402">
        <v>1</v>
      </c>
      <c r="BT402">
        <v>1</v>
      </c>
      <c r="BU402">
        <v>1</v>
      </c>
      <c r="BV402">
        <v>1</v>
      </c>
      <c r="BW402">
        <v>1</v>
      </c>
      <c r="BX402">
        <v>1</v>
      </c>
      <c r="BY402" t="s">
        <v>3</v>
      </c>
      <c r="BZ402">
        <v>0</v>
      </c>
      <c r="CA402">
        <v>0</v>
      </c>
      <c r="CB402" t="s">
        <v>3</v>
      </c>
      <c r="CE402">
        <v>30</v>
      </c>
      <c r="CF402">
        <v>0</v>
      </c>
      <c r="CG402">
        <v>0</v>
      </c>
      <c r="CM402">
        <v>0</v>
      </c>
      <c r="CN402" t="s">
        <v>3</v>
      </c>
      <c r="CO402">
        <v>0</v>
      </c>
      <c r="CP402">
        <f t="shared" si="349"/>
        <v>4159.66</v>
      </c>
      <c r="CQ402">
        <f t="shared" si="350"/>
        <v>231.09</v>
      </c>
      <c r="CR402">
        <f t="shared" si="351"/>
        <v>0</v>
      </c>
      <c r="CS402">
        <f t="shared" si="352"/>
        <v>0</v>
      </c>
      <c r="CT402">
        <f t="shared" si="353"/>
        <v>0</v>
      </c>
      <c r="CU402">
        <f t="shared" si="354"/>
        <v>0</v>
      </c>
      <c r="CV402">
        <f t="shared" si="355"/>
        <v>0</v>
      </c>
      <c r="CW402">
        <f t="shared" si="356"/>
        <v>0</v>
      </c>
      <c r="CX402">
        <f t="shared" si="357"/>
        <v>0</v>
      </c>
      <c r="CY402">
        <f t="shared" si="358"/>
        <v>0</v>
      </c>
      <c r="CZ402">
        <f t="shared" si="359"/>
        <v>0</v>
      </c>
      <c r="DC402" t="s">
        <v>3</v>
      </c>
      <c r="DD402" t="s">
        <v>3</v>
      </c>
      <c r="DE402" t="s">
        <v>3</v>
      </c>
      <c r="DF402" t="s">
        <v>3</v>
      </c>
      <c r="DG402" t="s">
        <v>3</v>
      </c>
      <c r="DH402" t="s">
        <v>3</v>
      </c>
      <c r="DI402" t="s">
        <v>3</v>
      </c>
      <c r="DJ402" t="s">
        <v>3</v>
      </c>
      <c r="DK402" t="s">
        <v>3</v>
      </c>
      <c r="DL402" t="s">
        <v>3</v>
      </c>
      <c r="DM402" t="s">
        <v>3</v>
      </c>
      <c r="DN402">
        <v>0</v>
      </c>
      <c r="DO402">
        <v>0</v>
      </c>
      <c r="DP402">
        <v>1</v>
      </c>
      <c r="DQ402">
        <v>1</v>
      </c>
      <c r="DU402">
        <v>1010</v>
      </c>
      <c r="DV402" t="s">
        <v>230</v>
      </c>
      <c r="DW402" t="s">
        <v>230</v>
      </c>
      <c r="DX402">
        <v>1</v>
      </c>
      <c r="DZ402" t="s">
        <v>3</v>
      </c>
      <c r="EA402" t="s">
        <v>3</v>
      </c>
      <c r="EB402" t="s">
        <v>3</v>
      </c>
      <c r="EC402" t="s">
        <v>3</v>
      </c>
      <c r="EE402">
        <v>54009362</v>
      </c>
      <c r="EF402">
        <v>201</v>
      </c>
      <c r="EG402" t="s">
        <v>224</v>
      </c>
      <c r="EH402">
        <v>0</v>
      </c>
      <c r="EI402" t="s">
        <v>3</v>
      </c>
      <c r="EJ402">
        <v>2</v>
      </c>
      <c r="EK402">
        <v>1618</v>
      </c>
      <c r="EL402" t="s">
        <v>225</v>
      </c>
      <c r="EM402" t="s">
        <v>226</v>
      </c>
      <c r="EO402" t="s">
        <v>3</v>
      </c>
      <c r="EQ402">
        <v>0</v>
      </c>
      <c r="ER402">
        <v>80.52</v>
      </c>
      <c r="ES402">
        <v>80.52</v>
      </c>
      <c r="ET402">
        <v>0</v>
      </c>
      <c r="EU402">
        <v>0</v>
      </c>
      <c r="EV402">
        <v>0</v>
      </c>
      <c r="EW402">
        <v>0</v>
      </c>
      <c r="EX402">
        <v>0</v>
      </c>
      <c r="EY402">
        <v>0</v>
      </c>
      <c r="FQ402">
        <v>0</v>
      </c>
      <c r="FR402">
        <f t="shared" si="360"/>
        <v>0</v>
      </c>
      <c r="FS402">
        <v>0</v>
      </c>
      <c r="FX402">
        <v>0</v>
      </c>
      <c r="FY402">
        <v>0</v>
      </c>
      <c r="GA402" t="s">
        <v>3</v>
      </c>
      <c r="GD402">
        <v>0</v>
      </c>
      <c r="GF402">
        <v>998219666</v>
      </c>
      <c r="GG402">
        <v>2</v>
      </c>
      <c r="GH402">
        <v>1</v>
      </c>
      <c r="GI402">
        <v>2</v>
      </c>
      <c r="GJ402">
        <v>0</v>
      </c>
      <c r="GK402">
        <f>ROUND(R402*(R12)/100,2)</f>
        <v>0</v>
      </c>
      <c r="GL402">
        <f t="shared" si="361"/>
        <v>0</v>
      </c>
      <c r="GM402">
        <f t="shared" si="362"/>
        <v>4159.66</v>
      </c>
      <c r="GN402">
        <f t="shared" si="363"/>
        <v>0</v>
      </c>
      <c r="GO402">
        <f t="shared" si="364"/>
        <v>4159.66</v>
      </c>
      <c r="GP402">
        <f t="shared" si="365"/>
        <v>0</v>
      </c>
      <c r="GR402">
        <v>0</v>
      </c>
      <c r="GS402">
        <v>0</v>
      </c>
      <c r="GT402">
        <v>0</v>
      </c>
      <c r="GU402" t="s">
        <v>3</v>
      </c>
      <c r="GV402">
        <f t="shared" si="366"/>
        <v>0</v>
      </c>
      <c r="GW402">
        <v>1</v>
      </c>
      <c r="GX402">
        <f t="shared" si="367"/>
        <v>0</v>
      </c>
      <c r="HA402">
        <v>0</v>
      </c>
      <c r="HB402">
        <v>0</v>
      </c>
      <c r="HC402">
        <f t="shared" si="368"/>
        <v>0</v>
      </c>
      <c r="HE402" t="s">
        <v>3</v>
      </c>
      <c r="HF402" t="s">
        <v>3</v>
      </c>
      <c r="HM402" t="s">
        <v>3</v>
      </c>
      <c r="HN402" t="s">
        <v>3</v>
      </c>
      <c r="HO402" t="s">
        <v>3</v>
      </c>
      <c r="HP402" t="s">
        <v>3</v>
      </c>
      <c r="HQ402" t="s">
        <v>3</v>
      </c>
      <c r="IK402">
        <v>0</v>
      </c>
    </row>
    <row r="403" spans="1:245" x14ac:dyDescent="0.2">
      <c r="A403">
        <v>17</v>
      </c>
      <c r="B403">
        <v>1</v>
      </c>
      <c r="E403" t="s">
        <v>248</v>
      </c>
      <c r="F403" t="s">
        <v>345</v>
      </c>
      <c r="G403" t="s">
        <v>346</v>
      </c>
      <c r="H403" t="s">
        <v>230</v>
      </c>
      <c r="I403">
        <v>20</v>
      </c>
      <c r="J403">
        <v>0</v>
      </c>
      <c r="K403">
        <v>20</v>
      </c>
      <c r="O403">
        <f t="shared" si="329"/>
        <v>6165.68</v>
      </c>
      <c r="P403">
        <f t="shared" si="330"/>
        <v>6165.68</v>
      </c>
      <c r="Q403">
        <f t="shared" si="331"/>
        <v>0</v>
      </c>
      <c r="R403">
        <f t="shared" si="332"/>
        <v>0</v>
      </c>
      <c r="S403">
        <f t="shared" si="333"/>
        <v>0</v>
      </c>
      <c r="T403">
        <f t="shared" si="334"/>
        <v>0</v>
      </c>
      <c r="U403">
        <f t="shared" si="335"/>
        <v>0</v>
      </c>
      <c r="V403">
        <f t="shared" si="336"/>
        <v>0</v>
      </c>
      <c r="W403">
        <f t="shared" si="337"/>
        <v>0</v>
      </c>
      <c r="X403">
        <f t="shared" si="338"/>
        <v>0</v>
      </c>
      <c r="Y403">
        <f t="shared" si="339"/>
        <v>0</v>
      </c>
      <c r="AA403">
        <v>54346617</v>
      </c>
      <c r="AB403">
        <f t="shared" si="340"/>
        <v>166.64</v>
      </c>
      <c r="AC403">
        <f t="shared" si="341"/>
        <v>166.64</v>
      </c>
      <c r="AD403">
        <f t="shared" si="342"/>
        <v>0</v>
      </c>
      <c r="AE403">
        <f t="shared" si="343"/>
        <v>0</v>
      </c>
      <c r="AF403">
        <f t="shared" si="344"/>
        <v>0</v>
      </c>
      <c r="AG403">
        <f t="shared" si="345"/>
        <v>0</v>
      </c>
      <c r="AH403">
        <f t="shared" si="346"/>
        <v>0</v>
      </c>
      <c r="AI403">
        <f t="shared" si="347"/>
        <v>0</v>
      </c>
      <c r="AJ403">
        <f t="shared" si="348"/>
        <v>0</v>
      </c>
      <c r="AK403">
        <v>166.64</v>
      </c>
      <c r="AL403">
        <v>166.64</v>
      </c>
      <c r="AM403">
        <v>0</v>
      </c>
      <c r="AN403">
        <v>0</v>
      </c>
      <c r="AO403">
        <v>0</v>
      </c>
      <c r="AP403">
        <v>0</v>
      </c>
      <c r="AQ403">
        <v>0</v>
      </c>
      <c r="AR403">
        <v>0</v>
      </c>
      <c r="AS403">
        <v>0</v>
      </c>
      <c r="AT403">
        <v>0</v>
      </c>
      <c r="AU403">
        <v>0</v>
      </c>
      <c r="AV403">
        <v>1</v>
      </c>
      <c r="AW403">
        <v>1</v>
      </c>
      <c r="AZ403">
        <v>1</v>
      </c>
      <c r="BA403">
        <v>1</v>
      </c>
      <c r="BB403">
        <v>1</v>
      </c>
      <c r="BC403">
        <v>1.85</v>
      </c>
      <c r="BD403" t="s">
        <v>3</v>
      </c>
      <c r="BE403" t="s">
        <v>3</v>
      </c>
      <c r="BF403" t="s">
        <v>3</v>
      </c>
      <c r="BG403" t="s">
        <v>3</v>
      </c>
      <c r="BH403">
        <v>3</v>
      </c>
      <c r="BI403">
        <v>2</v>
      </c>
      <c r="BJ403" t="s">
        <v>347</v>
      </c>
      <c r="BM403">
        <v>1618</v>
      </c>
      <c r="BN403">
        <v>0</v>
      </c>
      <c r="BO403" t="s">
        <v>345</v>
      </c>
      <c r="BP403">
        <v>1</v>
      </c>
      <c r="BQ403">
        <v>201</v>
      </c>
      <c r="BR403">
        <v>0</v>
      </c>
      <c r="BS403">
        <v>1</v>
      </c>
      <c r="BT403">
        <v>1</v>
      </c>
      <c r="BU403">
        <v>1</v>
      </c>
      <c r="BV403">
        <v>1</v>
      </c>
      <c r="BW403">
        <v>1</v>
      </c>
      <c r="BX403">
        <v>1</v>
      </c>
      <c r="BY403" t="s">
        <v>3</v>
      </c>
      <c r="BZ403">
        <v>0</v>
      </c>
      <c r="CA403">
        <v>0</v>
      </c>
      <c r="CB403" t="s">
        <v>3</v>
      </c>
      <c r="CE403">
        <v>30</v>
      </c>
      <c r="CF403">
        <v>0</v>
      </c>
      <c r="CG403">
        <v>0</v>
      </c>
      <c r="CM403">
        <v>0</v>
      </c>
      <c r="CN403" t="s">
        <v>3</v>
      </c>
      <c r="CO403">
        <v>0</v>
      </c>
      <c r="CP403">
        <f t="shared" si="349"/>
        <v>6165.68</v>
      </c>
      <c r="CQ403">
        <f t="shared" si="350"/>
        <v>308.27999999999997</v>
      </c>
      <c r="CR403">
        <f t="shared" si="351"/>
        <v>0</v>
      </c>
      <c r="CS403">
        <f t="shared" si="352"/>
        <v>0</v>
      </c>
      <c r="CT403">
        <f t="shared" si="353"/>
        <v>0</v>
      </c>
      <c r="CU403">
        <f t="shared" si="354"/>
        <v>0</v>
      </c>
      <c r="CV403">
        <f t="shared" si="355"/>
        <v>0</v>
      </c>
      <c r="CW403">
        <f t="shared" si="356"/>
        <v>0</v>
      </c>
      <c r="CX403">
        <f t="shared" si="357"/>
        <v>0</v>
      </c>
      <c r="CY403">
        <f t="shared" si="358"/>
        <v>0</v>
      </c>
      <c r="CZ403">
        <f t="shared" si="359"/>
        <v>0</v>
      </c>
      <c r="DC403" t="s">
        <v>3</v>
      </c>
      <c r="DD403" t="s">
        <v>3</v>
      </c>
      <c r="DE403" t="s">
        <v>3</v>
      </c>
      <c r="DF403" t="s">
        <v>3</v>
      </c>
      <c r="DG403" t="s">
        <v>3</v>
      </c>
      <c r="DH403" t="s">
        <v>3</v>
      </c>
      <c r="DI403" t="s">
        <v>3</v>
      </c>
      <c r="DJ403" t="s">
        <v>3</v>
      </c>
      <c r="DK403" t="s">
        <v>3</v>
      </c>
      <c r="DL403" t="s">
        <v>3</v>
      </c>
      <c r="DM403" t="s">
        <v>3</v>
      </c>
      <c r="DN403">
        <v>0</v>
      </c>
      <c r="DO403">
        <v>0</v>
      </c>
      <c r="DP403">
        <v>1</v>
      </c>
      <c r="DQ403">
        <v>1</v>
      </c>
      <c r="DU403">
        <v>1010</v>
      </c>
      <c r="DV403" t="s">
        <v>230</v>
      </c>
      <c r="DW403" t="s">
        <v>230</v>
      </c>
      <c r="DX403">
        <v>1</v>
      </c>
      <c r="DZ403" t="s">
        <v>3</v>
      </c>
      <c r="EA403" t="s">
        <v>3</v>
      </c>
      <c r="EB403" t="s">
        <v>3</v>
      </c>
      <c r="EC403" t="s">
        <v>3</v>
      </c>
      <c r="EE403">
        <v>54009362</v>
      </c>
      <c r="EF403">
        <v>201</v>
      </c>
      <c r="EG403" t="s">
        <v>224</v>
      </c>
      <c r="EH403">
        <v>0</v>
      </c>
      <c r="EI403" t="s">
        <v>3</v>
      </c>
      <c r="EJ403">
        <v>2</v>
      </c>
      <c r="EK403">
        <v>1618</v>
      </c>
      <c r="EL403" t="s">
        <v>225</v>
      </c>
      <c r="EM403" t="s">
        <v>226</v>
      </c>
      <c r="EO403" t="s">
        <v>3</v>
      </c>
      <c r="EQ403">
        <v>0</v>
      </c>
      <c r="ER403">
        <v>166.64</v>
      </c>
      <c r="ES403">
        <v>166.64</v>
      </c>
      <c r="ET403">
        <v>0</v>
      </c>
      <c r="EU403">
        <v>0</v>
      </c>
      <c r="EV403">
        <v>0</v>
      </c>
      <c r="EW403">
        <v>0</v>
      </c>
      <c r="EX403">
        <v>0</v>
      </c>
      <c r="EY403">
        <v>0</v>
      </c>
      <c r="FQ403">
        <v>0</v>
      </c>
      <c r="FR403">
        <f t="shared" si="360"/>
        <v>0</v>
      </c>
      <c r="FS403">
        <v>0</v>
      </c>
      <c r="FX403">
        <v>0</v>
      </c>
      <c r="FY403">
        <v>0</v>
      </c>
      <c r="GA403" t="s">
        <v>3</v>
      </c>
      <c r="GD403">
        <v>0</v>
      </c>
      <c r="GF403">
        <v>359221689</v>
      </c>
      <c r="GG403">
        <v>2</v>
      </c>
      <c r="GH403">
        <v>1</v>
      </c>
      <c r="GI403">
        <v>2</v>
      </c>
      <c r="GJ403">
        <v>0</v>
      </c>
      <c r="GK403">
        <f>ROUND(R403*(R12)/100,2)</f>
        <v>0</v>
      </c>
      <c r="GL403">
        <f t="shared" si="361"/>
        <v>0</v>
      </c>
      <c r="GM403">
        <f t="shared" si="362"/>
        <v>6165.68</v>
      </c>
      <c r="GN403">
        <f t="shared" si="363"/>
        <v>0</v>
      </c>
      <c r="GO403">
        <f t="shared" si="364"/>
        <v>6165.68</v>
      </c>
      <c r="GP403">
        <f t="shared" si="365"/>
        <v>0</v>
      </c>
      <c r="GR403">
        <v>0</v>
      </c>
      <c r="GS403">
        <v>0</v>
      </c>
      <c r="GT403">
        <v>0</v>
      </c>
      <c r="GU403" t="s">
        <v>3</v>
      </c>
      <c r="GV403">
        <f t="shared" si="366"/>
        <v>0</v>
      </c>
      <c r="GW403">
        <v>1</v>
      </c>
      <c r="GX403">
        <f t="shared" si="367"/>
        <v>0</v>
      </c>
      <c r="HA403">
        <v>0</v>
      </c>
      <c r="HB403">
        <v>0</v>
      </c>
      <c r="HC403">
        <f t="shared" si="368"/>
        <v>0</v>
      </c>
      <c r="HE403" t="s">
        <v>3</v>
      </c>
      <c r="HF403" t="s">
        <v>3</v>
      </c>
      <c r="HM403" t="s">
        <v>3</v>
      </c>
      <c r="HN403" t="s">
        <v>3</v>
      </c>
      <c r="HO403" t="s">
        <v>3</v>
      </c>
      <c r="HP403" t="s">
        <v>3</v>
      </c>
      <c r="HQ403" t="s">
        <v>3</v>
      </c>
      <c r="IK403">
        <v>0</v>
      </c>
    </row>
    <row r="404" spans="1:245" x14ac:dyDescent="0.2">
      <c r="A404">
        <v>17</v>
      </c>
      <c r="B404">
        <v>1</v>
      </c>
      <c r="E404" t="s">
        <v>252</v>
      </c>
      <c r="F404" t="s">
        <v>249</v>
      </c>
      <c r="G404" t="s">
        <v>250</v>
      </c>
      <c r="H404" t="s">
        <v>230</v>
      </c>
      <c r="I404">
        <v>41</v>
      </c>
      <c r="J404">
        <v>0</v>
      </c>
      <c r="K404">
        <v>41</v>
      </c>
      <c r="O404">
        <f t="shared" si="329"/>
        <v>7969.17</v>
      </c>
      <c r="P404">
        <f t="shared" si="330"/>
        <v>7969.17</v>
      </c>
      <c r="Q404">
        <f t="shared" si="331"/>
        <v>0</v>
      </c>
      <c r="R404">
        <f t="shared" si="332"/>
        <v>0</v>
      </c>
      <c r="S404">
        <f t="shared" si="333"/>
        <v>0</v>
      </c>
      <c r="T404">
        <f t="shared" si="334"/>
        <v>0</v>
      </c>
      <c r="U404">
        <f t="shared" si="335"/>
        <v>0</v>
      </c>
      <c r="V404">
        <f t="shared" si="336"/>
        <v>0</v>
      </c>
      <c r="W404">
        <f t="shared" si="337"/>
        <v>0</v>
      </c>
      <c r="X404">
        <f t="shared" si="338"/>
        <v>0</v>
      </c>
      <c r="Y404">
        <f t="shared" si="339"/>
        <v>0</v>
      </c>
      <c r="AA404">
        <v>54346617</v>
      </c>
      <c r="AB404">
        <f t="shared" si="340"/>
        <v>62.7</v>
      </c>
      <c r="AC404">
        <f t="shared" si="341"/>
        <v>62.7</v>
      </c>
      <c r="AD404">
        <f t="shared" si="342"/>
        <v>0</v>
      </c>
      <c r="AE404">
        <f t="shared" si="343"/>
        <v>0</v>
      </c>
      <c r="AF404">
        <f t="shared" si="344"/>
        <v>0</v>
      </c>
      <c r="AG404">
        <f t="shared" si="345"/>
        <v>0</v>
      </c>
      <c r="AH404">
        <f t="shared" si="346"/>
        <v>0</v>
      </c>
      <c r="AI404">
        <f t="shared" si="347"/>
        <v>0</v>
      </c>
      <c r="AJ404">
        <f t="shared" si="348"/>
        <v>0</v>
      </c>
      <c r="AK404">
        <v>62.7</v>
      </c>
      <c r="AL404">
        <v>62.7</v>
      </c>
      <c r="AM404">
        <v>0</v>
      </c>
      <c r="AN404">
        <v>0</v>
      </c>
      <c r="AO404">
        <v>0</v>
      </c>
      <c r="AP404">
        <v>0</v>
      </c>
      <c r="AQ404">
        <v>0</v>
      </c>
      <c r="AR404">
        <v>0</v>
      </c>
      <c r="AS404">
        <v>0</v>
      </c>
      <c r="AT404">
        <v>0</v>
      </c>
      <c r="AU404">
        <v>0</v>
      </c>
      <c r="AV404">
        <v>1</v>
      </c>
      <c r="AW404">
        <v>1</v>
      </c>
      <c r="AZ404">
        <v>1</v>
      </c>
      <c r="BA404">
        <v>1</v>
      </c>
      <c r="BB404">
        <v>1</v>
      </c>
      <c r="BC404">
        <v>3.1</v>
      </c>
      <c r="BD404" t="s">
        <v>3</v>
      </c>
      <c r="BE404" t="s">
        <v>3</v>
      </c>
      <c r="BF404" t="s">
        <v>3</v>
      </c>
      <c r="BG404" t="s">
        <v>3</v>
      </c>
      <c r="BH404">
        <v>3</v>
      </c>
      <c r="BI404">
        <v>2</v>
      </c>
      <c r="BJ404" t="s">
        <v>251</v>
      </c>
      <c r="BM404">
        <v>1618</v>
      </c>
      <c r="BN404">
        <v>0</v>
      </c>
      <c r="BO404" t="s">
        <v>249</v>
      </c>
      <c r="BP404">
        <v>1</v>
      </c>
      <c r="BQ404">
        <v>201</v>
      </c>
      <c r="BR404">
        <v>0</v>
      </c>
      <c r="BS404">
        <v>1</v>
      </c>
      <c r="BT404">
        <v>1</v>
      </c>
      <c r="BU404">
        <v>1</v>
      </c>
      <c r="BV404">
        <v>1</v>
      </c>
      <c r="BW404">
        <v>1</v>
      </c>
      <c r="BX404">
        <v>1</v>
      </c>
      <c r="BY404" t="s">
        <v>3</v>
      </c>
      <c r="BZ404">
        <v>0</v>
      </c>
      <c r="CA404">
        <v>0</v>
      </c>
      <c r="CB404" t="s">
        <v>3</v>
      </c>
      <c r="CE404">
        <v>30</v>
      </c>
      <c r="CF404">
        <v>0</v>
      </c>
      <c r="CG404">
        <v>0</v>
      </c>
      <c r="CM404">
        <v>0</v>
      </c>
      <c r="CN404" t="s">
        <v>3</v>
      </c>
      <c r="CO404">
        <v>0</v>
      </c>
      <c r="CP404">
        <f t="shared" si="349"/>
        <v>7969.17</v>
      </c>
      <c r="CQ404">
        <f t="shared" si="350"/>
        <v>194.37</v>
      </c>
      <c r="CR404">
        <f t="shared" si="351"/>
        <v>0</v>
      </c>
      <c r="CS404">
        <f t="shared" si="352"/>
        <v>0</v>
      </c>
      <c r="CT404">
        <f t="shared" si="353"/>
        <v>0</v>
      </c>
      <c r="CU404">
        <f t="shared" si="354"/>
        <v>0</v>
      </c>
      <c r="CV404">
        <f t="shared" si="355"/>
        <v>0</v>
      </c>
      <c r="CW404">
        <f t="shared" si="356"/>
        <v>0</v>
      </c>
      <c r="CX404">
        <f t="shared" si="357"/>
        <v>0</v>
      </c>
      <c r="CY404">
        <f t="shared" si="358"/>
        <v>0</v>
      </c>
      <c r="CZ404">
        <f t="shared" si="359"/>
        <v>0</v>
      </c>
      <c r="DC404" t="s">
        <v>3</v>
      </c>
      <c r="DD404" t="s">
        <v>3</v>
      </c>
      <c r="DE404" t="s">
        <v>3</v>
      </c>
      <c r="DF404" t="s">
        <v>3</v>
      </c>
      <c r="DG404" t="s">
        <v>3</v>
      </c>
      <c r="DH404" t="s">
        <v>3</v>
      </c>
      <c r="DI404" t="s">
        <v>3</v>
      </c>
      <c r="DJ404" t="s">
        <v>3</v>
      </c>
      <c r="DK404" t="s">
        <v>3</v>
      </c>
      <c r="DL404" t="s">
        <v>3</v>
      </c>
      <c r="DM404" t="s">
        <v>3</v>
      </c>
      <c r="DN404">
        <v>0</v>
      </c>
      <c r="DO404">
        <v>0</v>
      </c>
      <c r="DP404">
        <v>1</v>
      </c>
      <c r="DQ404">
        <v>1</v>
      </c>
      <c r="DU404">
        <v>1010</v>
      </c>
      <c r="DV404" t="s">
        <v>230</v>
      </c>
      <c r="DW404" t="s">
        <v>230</v>
      </c>
      <c r="DX404">
        <v>1</v>
      </c>
      <c r="DZ404" t="s">
        <v>3</v>
      </c>
      <c r="EA404" t="s">
        <v>3</v>
      </c>
      <c r="EB404" t="s">
        <v>3</v>
      </c>
      <c r="EC404" t="s">
        <v>3</v>
      </c>
      <c r="EE404">
        <v>54009362</v>
      </c>
      <c r="EF404">
        <v>201</v>
      </c>
      <c r="EG404" t="s">
        <v>224</v>
      </c>
      <c r="EH404">
        <v>0</v>
      </c>
      <c r="EI404" t="s">
        <v>3</v>
      </c>
      <c r="EJ404">
        <v>2</v>
      </c>
      <c r="EK404">
        <v>1618</v>
      </c>
      <c r="EL404" t="s">
        <v>225</v>
      </c>
      <c r="EM404" t="s">
        <v>226</v>
      </c>
      <c r="EO404" t="s">
        <v>3</v>
      </c>
      <c r="EQ404">
        <v>0</v>
      </c>
      <c r="ER404">
        <v>62.7</v>
      </c>
      <c r="ES404">
        <v>62.7</v>
      </c>
      <c r="ET404">
        <v>0</v>
      </c>
      <c r="EU404">
        <v>0</v>
      </c>
      <c r="EV404">
        <v>0</v>
      </c>
      <c r="EW404">
        <v>0</v>
      </c>
      <c r="EX404">
        <v>0</v>
      </c>
      <c r="EY404">
        <v>0</v>
      </c>
      <c r="FQ404">
        <v>0</v>
      </c>
      <c r="FR404">
        <f t="shared" si="360"/>
        <v>0</v>
      </c>
      <c r="FS404">
        <v>0</v>
      </c>
      <c r="FX404">
        <v>0</v>
      </c>
      <c r="FY404">
        <v>0</v>
      </c>
      <c r="GA404" t="s">
        <v>3</v>
      </c>
      <c r="GD404">
        <v>0</v>
      </c>
      <c r="GF404">
        <v>414309660</v>
      </c>
      <c r="GG404">
        <v>2</v>
      </c>
      <c r="GH404">
        <v>1</v>
      </c>
      <c r="GI404">
        <v>2</v>
      </c>
      <c r="GJ404">
        <v>0</v>
      </c>
      <c r="GK404">
        <f>ROUND(R404*(R12)/100,2)</f>
        <v>0</v>
      </c>
      <c r="GL404">
        <f t="shared" si="361"/>
        <v>0</v>
      </c>
      <c r="GM404">
        <f t="shared" si="362"/>
        <v>7969.17</v>
      </c>
      <c r="GN404">
        <f t="shared" si="363"/>
        <v>0</v>
      </c>
      <c r="GO404">
        <f t="shared" si="364"/>
        <v>7969.17</v>
      </c>
      <c r="GP404">
        <f t="shared" si="365"/>
        <v>0</v>
      </c>
      <c r="GR404">
        <v>0</v>
      </c>
      <c r="GS404">
        <v>0</v>
      </c>
      <c r="GT404">
        <v>0</v>
      </c>
      <c r="GU404" t="s">
        <v>3</v>
      </c>
      <c r="GV404">
        <f t="shared" si="366"/>
        <v>0</v>
      </c>
      <c r="GW404">
        <v>1</v>
      </c>
      <c r="GX404">
        <f t="shared" si="367"/>
        <v>0</v>
      </c>
      <c r="HA404">
        <v>0</v>
      </c>
      <c r="HB404">
        <v>0</v>
      </c>
      <c r="HC404">
        <f t="shared" si="368"/>
        <v>0</v>
      </c>
      <c r="HE404" t="s">
        <v>3</v>
      </c>
      <c r="HF404" t="s">
        <v>3</v>
      </c>
      <c r="HM404" t="s">
        <v>3</v>
      </c>
      <c r="HN404" t="s">
        <v>3</v>
      </c>
      <c r="HO404" t="s">
        <v>3</v>
      </c>
      <c r="HP404" t="s">
        <v>3</v>
      </c>
      <c r="HQ404" t="s">
        <v>3</v>
      </c>
      <c r="IK404">
        <v>0</v>
      </c>
    </row>
    <row r="405" spans="1:245" x14ac:dyDescent="0.2">
      <c r="A405">
        <v>17</v>
      </c>
      <c r="B405">
        <v>1</v>
      </c>
      <c r="E405" t="s">
        <v>256</v>
      </c>
      <c r="F405" t="s">
        <v>348</v>
      </c>
      <c r="G405" t="s">
        <v>349</v>
      </c>
      <c r="H405" t="s">
        <v>230</v>
      </c>
      <c r="I405">
        <v>33</v>
      </c>
      <c r="J405">
        <v>0</v>
      </c>
      <c r="K405">
        <v>33</v>
      </c>
      <c r="O405">
        <f t="shared" si="329"/>
        <v>26657.29</v>
      </c>
      <c r="P405">
        <f t="shared" si="330"/>
        <v>26657.29</v>
      </c>
      <c r="Q405">
        <f t="shared" si="331"/>
        <v>0</v>
      </c>
      <c r="R405">
        <f t="shared" si="332"/>
        <v>0</v>
      </c>
      <c r="S405">
        <f t="shared" si="333"/>
        <v>0</v>
      </c>
      <c r="T405">
        <f t="shared" si="334"/>
        <v>0</v>
      </c>
      <c r="U405">
        <f t="shared" si="335"/>
        <v>0</v>
      </c>
      <c r="V405">
        <f t="shared" si="336"/>
        <v>0</v>
      </c>
      <c r="W405">
        <f t="shared" si="337"/>
        <v>0</v>
      </c>
      <c r="X405">
        <f t="shared" si="338"/>
        <v>0</v>
      </c>
      <c r="Y405">
        <f t="shared" si="339"/>
        <v>0</v>
      </c>
      <c r="AA405">
        <v>54346617</v>
      </c>
      <c r="AB405">
        <f t="shared" si="340"/>
        <v>149.04</v>
      </c>
      <c r="AC405">
        <f t="shared" si="341"/>
        <v>149.04</v>
      </c>
      <c r="AD405">
        <f t="shared" si="342"/>
        <v>0</v>
      </c>
      <c r="AE405">
        <f t="shared" si="343"/>
        <v>0</v>
      </c>
      <c r="AF405">
        <f t="shared" si="344"/>
        <v>0</v>
      </c>
      <c r="AG405">
        <f t="shared" si="345"/>
        <v>0</v>
      </c>
      <c r="AH405">
        <f t="shared" si="346"/>
        <v>0</v>
      </c>
      <c r="AI405">
        <f t="shared" si="347"/>
        <v>0</v>
      </c>
      <c r="AJ405">
        <f t="shared" si="348"/>
        <v>0</v>
      </c>
      <c r="AK405">
        <v>149.04</v>
      </c>
      <c r="AL405">
        <v>149.04</v>
      </c>
      <c r="AM405">
        <v>0</v>
      </c>
      <c r="AN405">
        <v>0</v>
      </c>
      <c r="AO405">
        <v>0</v>
      </c>
      <c r="AP405">
        <v>0</v>
      </c>
      <c r="AQ405">
        <v>0</v>
      </c>
      <c r="AR405">
        <v>0</v>
      </c>
      <c r="AS405">
        <v>0</v>
      </c>
      <c r="AT405">
        <v>0</v>
      </c>
      <c r="AU405">
        <v>0</v>
      </c>
      <c r="AV405">
        <v>1</v>
      </c>
      <c r="AW405">
        <v>1</v>
      </c>
      <c r="AZ405">
        <v>1</v>
      </c>
      <c r="BA405">
        <v>1</v>
      </c>
      <c r="BB405">
        <v>1</v>
      </c>
      <c r="BC405">
        <v>5.42</v>
      </c>
      <c r="BD405" t="s">
        <v>3</v>
      </c>
      <c r="BE405" t="s">
        <v>3</v>
      </c>
      <c r="BF405" t="s">
        <v>3</v>
      </c>
      <c r="BG405" t="s">
        <v>3</v>
      </c>
      <c r="BH405">
        <v>3</v>
      </c>
      <c r="BI405">
        <v>2</v>
      </c>
      <c r="BJ405" t="s">
        <v>350</v>
      </c>
      <c r="BM405">
        <v>1618</v>
      </c>
      <c r="BN405">
        <v>0</v>
      </c>
      <c r="BO405" t="s">
        <v>348</v>
      </c>
      <c r="BP405">
        <v>1</v>
      </c>
      <c r="BQ405">
        <v>201</v>
      </c>
      <c r="BR405">
        <v>0</v>
      </c>
      <c r="BS405">
        <v>1</v>
      </c>
      <c r="BT405">
        <v>1</v>
      </c>
      <c r="BU405">
        <v>1</v>
      </c>
      <c r="BV405">
        <v>1</v>
      </c>
      <c r="BW405">
        <v>1</v>
      </c>
      <c r="BX405">
        <v>1</v>
      </c>
      <c r="BY405" t="s">
        <v>3</v>
      </c>
      <c r="BZ405">
        <v>0</v>
      </c>
      <c r="CA405">
        <v>0</v>
      </c>
      <c r="CB405" t="s">
        <v>3</v>
      </c>
      <c r="CE405">
        <v>30</v>
      </c>
      <c r="CF405">
        <v>0</v>
      </c>
      <c r="CG405">
        <v>0</v>
      </c>
      <c r="CM405">
        <v>0</v>
      </c>
      <c r="CN405" t="s">
        <v>3</v>
      </c>
      <c r="CO405">
        <v>0</v>
      </c>
      <c r="CP405">
        <f t="shared" si="349"/>
        <v>26657.29</v>
      </c>
      <c r="CQ405">
        <f t="shared" si="350"/>
        <v>807.8</v>
      </c>
      <c r="CR405">
        <f t="shared" si="351"/>
        <v>0</v>
      </c>
      <c r="CS405">
        <f t="shared" si="352"/>
        <v>0</v>
      </c>
      <c r="CT405">
        <f t="shared" si="353"/>
        <v>0</v>
      </c>
      <c r="CU405">
        <f t="shared" si="354"/>
        <v>0</v>
      </c>
      <c r="CV405">
        <f t="shared" si="355"/>
        <v>0</v>
      </c>
      <c r="CW405">
        <f t="shared" si="356"/>
        <v>0</v>
      </c>
      <c r="CX405">
        <f t="shared" si="357"/>
        <v>0</v>
      </c>
      <c r="CY405">
        <f t="shared" si="358"/>
        <v>0</v>
      </c>
      <c r="CZ405">
        <f t="shared" si="359"/>
        <v>0</v>
      </c>
      <c r="DC405" t="s">
        <v>3</v>
      </c>
      <c r="DD405" t="s">
        <v>3</v>
      </c>
      <c r="DE405" t="s">
        <v>3</v>
      </c>
      <c r="DF405" t="s">
        <v>3</v>
      </c>
      <c r="DG405" t="s">
        <v>3</v>
      </c>
      <c r="DH405" t="s">
        <v>3</v>
      </c>
      <c r="DI405" t="s">
        <v>3</v>
      </c>
      <c r="DJ405" t="s">
        <v>3</v>
      </c>
      <c r="DK405" t="s">
        <v>3</v>
      </c>
      <c r="DL405" t="s">
        <v>3</v>
      </c>
      <c r="DM405" t="s">
        <v>3</v>
      </c>
      <c r="DN405">
        <v>0</v>
      </c>
      <c r="DO405">
        <v>0</v>
      </c>
      <c r="DP405">
        <v>1</v>
      </c>
      <c r="DQ405">
        <v>1</v>
      </c>
      <c r="DU405">
        <v>1010</v>
      </c>
      <c r="DV405" t="s">
        <v>230</v>
      </c>
      <c r="DW405" t="s">
        <v>230</v>
      </c>
      <c r="DX405">
        <v>1</v>
      </c>
      <c r="DZ405" t="s">
        <v>3</v>
      </c>
      <c r="EA405" t="s">
        <v>3</v>
      </c>
      <c r="EB405" t="s">
        <v>3</v>
      </c>
      <c r="EC405" t="s">
        <v>3</v>
      </c>
      <c r="EE405">
        <v>54009362</v>
      </c>
      <c r="EF405">
        <v>201</v>
      </c>
      <c r="EG405" t="s">
        <v>224</v>
      </c>
      <c r="EH405">
        <v>0</v>
      </c>
      <c r="EI405" t="s">
        <v>3</v>
      </c>
      <c r="EJ405">
        <v>2</v>
      </c>
      <c r="EK405">
        <v>1618</v>
      </c>
      <c r="EL405" t="s">
        <v>225</v>
      </c>
      <c r="EM405" t="s">
        <v>226</v>
      </c>
      <c r="EO405" t="s">
        <v>3</v>
      </c>
      <c r="EQ405">
        <v>0</v>
      </c>
      <c r="ER405">
        <v>149.04</v>
      </c>
      <c r="ES405">
        <v>149.04</v>
      </c>
      <c r="ET405">
        <v>0</v>
      </c>
      <c r="EU405">
        <v>0</v>
      </c>
      <c r="EV405">
        <v>0</v>
      </c>
      <c r="EW405">
        <v>0</v>
      </c>
      <c r="EX405">
        <v>0</v>
      </c>
      <c r="EY405">
        <v>0</v>
      </c>
      <c r="FQ405">
        <v>0</v>
      </c>
      <c r="FR405">
        <f t="shared" si="360"/>
        <v>0</v>
      </c>
      <c r="FS405">
        <v>0</v>
      </c>
      <c r="FX405">
        <v>0</v>
      </c>
      <c r="FY405">
        <v>0</v>
      </c>
      <c r="GA405" t="s">
        <v>3</v>
      </c>
      <c r="GD405">
        <v>0</v>
      </c>
      <c r="GF405">
        <v>-1681954872</v>
      </c>
      <c r="GG405">
        <v>2</v>
      </c>
      <c r="GH405">
        <v>1</v>
      </c>
      <c r="GI405">
        <v>2</v>
      </c>
      <c r="GJ405">
        <v>0</v>
      </c>
      <c r="GK405">
        <f>ROUND(R405*(R12)/100,2)</f>
        <v>0</v>
      </c>
      <c r="GL405">
        <f t="shared" si="361"/>
        <v>0</v>
      </c>
      <c r="GM405">
        <f t="shared" si="362"/>
        <v>26657.29</v>
      </c>
      <c r="GN405">
        <f t="shared" si="363"/>
        <v>0</v>
      </c>
      <c r="GO405">
        <f t="shared" si="364"/>
        <v>26657.29</v>
      </c>
      <c r="GP405">
        <f t="shared" si="365"/>
        <v>0</v>
      </c>
      <c r="GR405">
        <v>0</v>
      </c>
      <c r="GS405">
        <v>0</v>
      </c>
      <c r="GT405">
        <v>0</v>
      </c>
      <c r="GU405" t="s">
        <v>3</v>
      </c>
      <c r="GV405">
        <f t="shared" si="366"/>
        <v>0</v>
      </c>
      <c r="GW405">
        <v>1</v>
      </c>
      <c r="GX405">
        <f t="shared" si="367"/>
        <v>0</v>
      </c>
      <c r="HA405">
        <v>0</v>
      </c>
      <c r="HB405">
        <v>0</v>
      </c>
      <c r="HC405">
        <f t="shared" si="368"/>
        <v>0</v>
      </c>
      <c r="HE405" t="s">
        <v>3</v>
      </c>
      <c r="HF405" t="s">
        <v>3</v>
      </c>
      <c r="HM405" t="s">
        <v>3</v>
      </c>
      <c r="HN405" t="s">
        <v>3</v>
      </c>
      <c r="HO405" t="s">
        <v>3</v>
      </c>
      <c r="HP405" t="s">
        <v>3</v>
      </c>
      <c r="HQ405" t="s">
        <v>3</v>
      </c>
      <c r="IK405">
        <v>0</v>
      </c>
    </row>
    <row r="406" spans="1:245" x14ac:dyDescent="0.2">
      <c r="A406">
        <v>17</v>
      </c>
      <c r="B406">
        <v>1</v>
      </c>
      <c r="E406" t="s">
        <v>260</v>
      </c>
      <c r="F406" t="s">
        <v>351</v>
      </c>
      <c r="G406" t="s">
        <v>352</v>
      </c>
      <c r="H406" t="s">
        <v>230</v>
      </c>
      <c r="I406">
        <v>6</v>
      </c>
      <c r="J406">
        <v>0</v>
      </c>
      <c r="K406">
        <v>6</v>
      </c>
      <c r="O406">
        <f t="shared" si="329"/>
        <v>1848.19</v>
      </c>
      <c r="P406">
        <f t="shared" si="330"/>
        <v>1848.19</v>
      </c>
      <c r="Q406">
        <f t="shared" si="331"/>
        <v>0</v>
      </c>
      <c r="R406">
        <f t="shared" si="332"/>
        <v>0</v>
      </c>
      <c r="S406">
        <f t="shared" si="333"/>
        <v>0</v>
      </c>
      <c r="T406">
        <f t="shared" si="334"/>
        <v>0</v>
      </c>
      <c r="U406">
        <f t="shared" si="335"/>
        <v>0</v>
      </c>
      <c r="V406">
        <f t="shared" si="336"/>
        <v>0</v>
      </c>
      <c r="W406">
        <f t="shared" si="337"/>
        <v>0</v>
      </c>
      <c r="X406">
        <f t="shared" si="338"/>
        <v>0</v>
      </c>
      <c r="Y406">
        <f t="shared" si="339"/>
        <v>0</v>
      </c>
      <c r="AA406">
        <v>54346617</v>
      </c>
      <c r="AB406">
        <f t="shared" si="340"/>
        <v>96.26</v>
      </c>
      <c r="AC406">
        <f t="shared" si="341"/>
        <v>96.26</v>
      </c>
      <c r="AD406">
        <f t="shared" si="342"/>
        <v>0</v>
      </c>
      <c r="AE406">
        <f t="shared" si="343"/>
        <v>0</v>
      </c>
      <c r="AF406">
        <f t="shared" si="344"/>
        <v>0</v>
      </c>
      <c r="AG406">
        <f t="shared" si="345"/>
        <v>0</v>
      </c>
      <c r="AH406">
        <f t="shared" si="346"/>
        <v>0</v>
      </c>
      <c r="AI406">
        <f t="shared" si="347"/>
        <v>0</v>
      </c>
      <c r="AJ406">
        <f t="shared" si="348"/>
        <v>0</v>
      </c>
      <c r="AK406">
        <v>96.26</v>
      </c>
      <c r="AL406">
        <v>96.26</v>
      </c>
      <c r="AM406">
        <v>0</v>
      </c>
      <c r="AN406">
        <v>0</v>
      </c>
      <c r="AO406">
        <v>0</v>
      </c>
      <c r="AP406">
        <v>0</v>
      </c>
      <c r="AQ406">
        <v>0</v>
      </c>
      <c r="AR406">
        <v>0</v>
      </c>
      <c r="AS406">
        <v>0</v>
      </c>
      <c r="AT406">
        <v>0</v>
      </c>
      <c r="AU406">
        <v>0</v>
      </c>
      <c r="AV406">
        <v>1</v>
      </c>
      <c r="AW406">
        <v>1</v>
      </c>
      <c r="AZ406">
        <v>1</v>
      </c>
      <c r="BA406">
        <v>1</v>
      </c>
      <c r="BB406">
        <v>1</v>
      </c>
      <c r="BC406">
        <v>3.2</v>
      </c>
      <c r="BD406" t="s">
        <v>3</v>
      </c>
      <c r="BE406" t="s">
        <v>3</v>
      </c>
      <c r="BF406" t="s">
        <v>3</v>
      </c>
      <c r="BG406" t="s">
        <v>3</v>
      </c>
      <c r="BH406">
        <v>3</v>
      </c>
      <c r="BI406">
        <v>2</v>
      </c>
      <c r="BJ406" t="s">
        <v>353</v>
      </c>
      <c r="BM406">
        <v>1618</v>
      </c>
      <c r="BN406">
        <v>0</v>
      </c>
      <c r="BO406" t="s">
        <v>351</v>
      </c>
      <c r="BP406">
        <v>1</v>
      </c>
      <c r="BQ406">
        <v>201</v>
      </c>
      <c r="BR406">
        <v>0</v>
      </c>
      <c r="BS406">
        <v>1</v>
      </c>
      <c r="BT406">
        <v>1</v>
      </c>
      <c r="BU406">
        <v>1</v>
      </c>
      <c r="BV406">
        <v>1</v>
      </c>
      <c r="BW406">
        <v>1</v>
      </c>
      <c r="BX406">
        <v>1</v>
      </c>
      <c r="BY406" t="s">
        <v>3</v>
      </c>
      <c r="BZ406">
        <v>0</v>
      </c>
      <c r="CA406">
        <v>0</v>
      </c>
      <c r="CB406" t="s">
        <v>3</v>
      </c>
      <c r="CE406">
        <v>30</v>
      </c>
      <c r="CF406">
        <v>0</v>
      </c>
      <c r="CG406">
        <v>0</v>
      </c>
      <c r="CM406">
        <v>0</v>
      </c>
      <c r="CN406" t="s">
        <v>3</v>
      </c>
      <c r="CO406">
        <v>0</v>
      </c>
      <c r="CP406">
        <f t="shared" si="349"/>
        <v>1848.19</v>
      </c>
      <c r="CQ406">
        <f t="shared" si="350"/>
        <v>308.02999999999997</v>
      </c>
      <c r="CR406">
        <f t="shared" si="351"/>
        <v>0</v>
      </c>
      <c r="CS406">
        <f t="shared" si="352"/>
        <v>0</v>
      </c>
      <c r="CT406">
        <f t="shared" si="353"/>
        <v>0</v>
      </c>
      <c r="CU406">
        <f t="shared" si="354"/>
        <v>0</v>
      </c>
      <c r="CV406">
        <f t="shared" si="355"/>
        <v>0</v>
      </c>
      <c r="CW406">
        <f t="shared" si="356"/>
        <v>0</v>
      </c>
      <c r="CX406">
        <f t="shared" si="357"/>
        <v>0</v>
      </c>
      <c r="CY406">
        <f t="shared" si="358"/>
        <v>0</v>
      </c>
      <c r="CZ406">
        <f t="shared" si="359"/>
        <v>0</v>
      </c>
      <c r="DC406" t="s">
        <v>3</v>
      </c>
      <c r="DD406" t="s">
        <v>3</v>
      </c>
      <c r="DE406" t="s">
        <v>3</v>
      </c>
      <c r="DF406" t="s">
        <v>3</v>
      </c>
      <c r="DG406" t="s">
        <v>3</v>
      </c>
      <c r="DH406" t="s">
        <v>3</v>
      </c>
      <c r="DI406" t="s">
        <v>3</v>
      </c>
      <c r="DJ406" t="s">
        <v>3</v>
      </c>
      <c r="DK406" t="s">
        <v>3</v>
      </c>
      <c r="DL406" t="s">
        <v>3</v>
      </c>
      <c r="DM406" t="s">
        <v>3</v>
      </c>
      <c r="DN406">
        <v>0</v>
      </c>
      <c r="DO406">
        <v>0</v>
      </c>
      <c r="DP406">
        <v>1</v>
      </c>
      <c r="DQ406">
        <v>1</v>
      </c>
      <c r="DU406">
        <v>1010</v>
      </c>
      <c r="DV406" t="s">
        <v>230</v>
      </c>
      <c r="DW406" t="s">
        <v>230</v>
      </c>
      <c r="DX406">
        <v>1</v>
      </c>
      <c r="DZ406" t="s">
        <v>3</v>
      </c>
      <c r="EA406" t="s">
        <v>3</v>
      </c>
      <c r="EB406" t="s">
        <v>3</v>
      </c>
      <c r="EC406" t="s">
        <v>3</v>
      </c>
      <c r="EE406">
        <v>54009362</v>
      </c>
      <c r="EF406">
        <v>201</v>
      </c>
      <c r="EG406" t="s">
        <v>224</v>
      </c>
      <c r="EH406">
        <v>0</v>
      </c>
      <c r="EI406" t="s">
        <v>3</v>
      </c>
      <c r="EJ406">
        <v>2</v>
      </c>
      <c r="EK406">
        <v>1618</v>
      </c>
      <c r="EL406" t="s">
        <v>225</v>
      </c>
      <c r="EM406" t="s">
        <v>226</v>
      </c>
      <c r="EO406" t="s">
        <v>3</v>
      </c>
      <c r="EQ406">
        <v>0</v>
      </c>
      <c r="ER406">
        <v>96.26</v>
      </c>
      <c r="ES406">
        <v>96.26</v>
      </c>
      <c r="ET406">
        <v>0</v>
      </c>
      <c r="EU406">
        <v>0</v>
      </c>
      <c r="EV406">
        <v>0</v>
      </c>
      <c r="EW406">
        <v>0</v>
      </c>
      <c r="EX406">
        <v>0</v>
      </c>
      <c r="EY406">
        <v>0</v>
      </c>
      <c r="FQ406">
        <v>0</v>
      </c>
      <c r="FR406">
        <f t="shared" si="360"/>
        <v>0</v>
      </c>
      <c r="FS406">
        <v>0</v>
      </c>
      <c r="FX406">
        <v>0</v>
      </c>
      <c r="FY406">
        <v>0</v>
      </c>
      <c r="GA406" t="s">
        <v>3</v>
      </c>
      <c r="GD406">
        <v>0</v>
      </c>
      <c r="GF406">
        <v>-959347462</v>
      </c>
      <c r="GG406">
        <v>2</v>
      </c>
      <c r="GH406">
        <v>1</v>
      </c>
      <c r="GI406">
        <v>2</v>
      </c>
      <c r="GJ406">
        <v>0</v>
      </c>
      <c r="GK406">
        <f>ROUND(R406*(R12)/100,2)</f>
        <v>0</v>
      </c>
      <c r="GL406">
        <f t="shared" si="361"/>
        <v>0</v>
      </c>
      <c r="GM406">
        <f t="shared" si="362"/>
        <v>1848.19</v>
      </c>
      <c r="GN406">
        <f t="shared" si="363"/>
        <v>0</v>
      </c>
      <c r="GO406">
        <f t="shared" si="364"/>
        <v>1848.19</v>
      </c>
      <c r="GP406">
        <f t="shared" si="365"/>
        <v>0</v>
      </c>
      <c r="GR406">
        <v>0</v>
      </c>
      <c r="GS406">
        <v>0</v>
      </c>
      <c r="GT406">
        <v>0</v>
      </c>
      <c r="GU406" t="s">
        <v>3</v>
      </c>
      <c r="GV406">
        <f t="shared" si="366"/>
        <v>0</v>
      </c>
      <c r="GW406">
        <v>1</v>
      </c>
      <c r="GX406">
        <f t="shared" si="367"/>
        <v>0</v>
      </c>
      <c r="HA406">
        <v>0</v>
      </c>
      <c r="HB406">
        <v>0</v>
      </c>
      <c r="HC406">
        <f t="shared" si="368"/>
        <v>0</v>
      </c>
      <c r="HE406" t="s">
        <v>3</v>
      </c>
      <c r="HF406" t="s">
        <v>3</v>
      </c>
      <c r="HM406" t="s">
        <v>3</v>
      </c>
      <c r="HN406" t="s">
        <v>3</v>
      </c>
      <c r="HO406" t="s">
        <v>3</v>
      </c>
      <c r="HP406" t="s">
        <v>3</v>
      </c>
      <c r="HQ406" t="s">
        <v>3</v>
      </c>
      <c r="IK406">
        <v>0</v>
      </c>
    </row>
    <row r="407" spans="1:245" x14ac:dyDescent="0.2">
      <c r="A407">
        <v>17</v>
      </c>
      <c r="B407">
        <v>1</v>
      </c>
      <c r="E407" t="s">
        <v>264</v>
      </c>
      <c r="F407" t="s">
        <v>253</v>
      </c>
      <c r="G407" t="s">
        <v>354</v>
      </c>
      <c r="H407" t="s">
        <v>230</v>
      </c>
      <c r="I407">
        <v>12</v>
      </c>
      <c r="J407">
        <v>0</v>
      </c>
      <c r="K407">
        <v>12</v>
      </c>
      <c r="O407">
        <f t="shared" si="329"/>
        <v>2666.28</v>
      </c>
      <c r="P407">
        <f t="shared" si="330"/>
        <v>2666.28</v>
      </c>
      <c r="Q407">
        <f t="shared" si="331"/>
        <v>0</v>
      </c>
      <c r="R407">
        <f t="shared" si="332"/>
        <v>0</v>
      </c>
      <c r="S407">
        <f t="shared" si="333"/>
        <v>0</v>
      </c>
      <c r="T407">
        <f t="shared" si="334"/>
        <v>0</v>
      </c>
      <c r="U407">
        <f t="shared" si="335"/>
        <v>0</v>
      </c>
      <c r="V407">
        <f t="shared" si="336"/>
        <v>0</v>
      </c>
      <c r="W407">
        <f t="shared" si="337"/>
        <v>0</v>
      </c>
      <c r="X407">
        <f t="shared" si="338"/>
        <v>0</v>
      </c>
      <c r="Y407">
        <f t="shared" si="339"/>
        <v>0</v>
      </c>
      <c r="AA407">
        <v>54346617</v>
      </c>
      <c r="AB407">
        <f t="shared" si="340"/>
        <v>83.53</v>
      </c>
      <c r="AC407">
        <f t="shared" si="341"/>
        <v>83.53</v>
      </c>
      <c r="AD407">
        <f t="shared" si="342"/>
        <v>0</v>
      </c>
      <c r="AE407">
        <f t="shared" si="343"/>
        <v>0</v>
      </c>
      <c r="AF407">
        <f t="shared" si="344"/>
        <v>0</v>
      </c>
      <c r="AG407">
        <f t="shared" si="345"/>
        <v>0</v>
      </c>
      <c r="AH407">
        <f t="shared" si="346"/>
        <v>0</v>
      </c>
      <c r="AI407">
        <f t="shared" si="347"/>
        <v>0</v>
      </c>
      <c r="AJ407">
        <f t="shared" si="348"/>
        <v>0</v>
      </c>
      <c r="AK407">
        <v>83.53</v>
      </c>
      <c r="AL407">
        <v>83.53</v>
      </c>
      <c r="AM407">
        <v>0</v>
      </c>
      <c r="AN407">
        <v>0</v>
      </c>
      <c r="AO407">
        <v>0</v>
      </c>
      <c r="AP407">
        <v>0</v>
      </c>
      <c r="AQ407">
        <v>0</v>
      </c>
      <c r="AR407">
        <v>0</v>
      </c>
      <c r="AS407">
        <v>0</v>
      </c>
      <c r="AT407">
        <v>0</v>
      </c>
      <c r="AU407">
        <v>0</v>
      </c>
      <c r="AV407">
        <v>1</v>
      </c>
      <c r="AW407">
        <v>1</v>
      </c>
      <c r="AZ407">
        <v>1</v>
      </c>
      <c r="BA407">
        <v>1</v>
      </c>
      <c r="BB407">
        <v>1</v>
      </c>
      <c r="BC407">
        <v>2.66</v>
      </c>
      <c r="BD407" t="s">
        <v>3</v>
      </c>
      <c r="BE407" t="s">
        <v>3</v>
      </c>
      <c r="BF407" t="s">
        <v>3</v>
      </c>
      <c r="BG407" t="s">
        <v>3</v>
      </c>
      <c r="BH407">
        <v>3</v>
      </c>
      <c r="BI407">
        <v>2</v>
      </c>
      <c r="BJ407" t="s">
        <v>255</v>
      </c>
      <c r="BM407">
        <v>1618</v>
      </c>
      <c r="BN407">
        <v>0</v>
      </c>
      <c r="BO407" t="s">
        <v>253</v>
      </c>
      <c r="BP407">
        <v>1</v>
      </c>
      <c r="BQ407">
        <v>201</v>
      </c>
      <c r="BR407">
        <v>0</v>
      </c>
      <c r="BS407">
        <v>1</v>
      </c>
      <c r="BT407">
        <v>1</v>
      </c>
      <c r="BU407">
        <v>1</v>
      </c>
      <c r="BV407">
        <v>1</v>
      </c>
      <c r="BW407">
        <v>1</v>
      </c>
      <c r="BX407">
        <v>1</v>
      </c>
      <c r="BY407" t="s">
        <v>3</v>
      </c>
      <c r="BZ407">
        <v>0</v>
      </c>
      <c r="CA407">
        <v>0</v>
      </c>
      <c r="CB407" t="s">
        <v>3</v>
      </c>
      <c r="CE407">
        <v>30</v>
      </c>
      <c r="CF407">
        <v>0</v>
      </c>
      <c r="CG407">
        <v>0</v>
      </c>
      <c r="CM407">
        <v>0</v>
      </c>
      <c r="CN407" t="s">
        <v>3</v>
      </c>
      <c r="CO407">
        <v>0</v>
      </c>
      <c r="CP407">
        <f t="shared" si="349"/>
        <v>2666.28</v>
      </c>
      <c r="CQ407">
        <f t="shared" si="350"/>
        <v>222.19</v>
      </c>
      <c r="CR407">
        <f t="shared" si="351"/>
        <v>0</v>
      </c>
      <c r="CS407">
        <f t="shared" si="352"/>
        <v>0</v>
      </c>
      <c r="CT407">
        <f t="shared" si="353"/>
        <v>0</v>
      </c>
      <c r="CU407">
        <f t="shared" si="354"/>
        <v>0</v>
      </c>
      <c r="CV407">
        <f t="shared" si="355"/>
        <v>0</v>
      </c>
      <c r="CW407">
        <f t="shared" si="356"/>
        <v>0</v>
      </c>
      <c r="CX407">
        <f t="shared" si="357"/>
        <v>0</v>
      </c>
      <c r="CY407">
        <f t="shared" si="358"/>
        <v>0</v>
      </c>
      <c r="CZ407">
        <f t="shared" si="359"/>
        <v>0</v>
      </c>
      <c r="DC407" t="s">
        <v>3</v>
      </c>
      <c r="DD407" t="s">
        <v>3</v>
      </c>
      <c r="DE407" t="s">
        <v>3</v>
      </c>
      <c r="DF407" t="s">
        <v>3</v>
      </c>
      <c r="DG407" t="s">
        <v>3</v>
      </c>
      <c r="DH407" t="s">
        <v>3</v>
      </c>
      <c r="DI407" t="s">
        <v>3</v>
      </c>
      <c r="DJ407" t="s">
        <v>3</v>
      </c>
      <c r="DK407" t="s">
        <v>3</v>
      </c>
      <c r="DL407" t="s">
        <v>3</v>
      </c>
      <c r="DM407" t="s">
        <v>3</v>
      </c>
      <c r="DN407">
        <v>0</v>
      </c>
      <c r="DO407">
        <v>0</v>
      </c>
      <c r="DP407">
        <v>1</v>
      </c>
      <c r="DQ407">
        <v>1</v>
      </c>
      <c r="DU407">
        <v>1010</v>
      </c>
      <c r="DV407" t="s">
        <v>230</v>
      </c>
      <c r="DW407" t="s">
        <v>230</v>
      </c>
      <c r="DX407">
        <v>1</v>
      </c>
      <c r="DZ407" t="s">
        <v>3</v>
      </c>
      <c r="EA407" t="s">
        <v>3</v>
      </c>
      <c r="EB407" t="s">
        <v>3</v>
      </c>
      <c r="EC407" t="s">
        <v>3</v>
      </c>
      <c r="EE407">
        <v>54009362</v>
      </c>
      <c r="EF407">
        <v>201</v>
      </c>
      <c r="EG407" t="s">
        <v>224</v>
      </c>
      <c r="EH407">
        <v>0</v>
      </c>
      <c r="EI407" t="s">
        <v>3</v>
      </c>
      <c r="EJ407">
        <v>2</v>
      </c>
      <c r="EK407">
        <v>1618</v>
      </c>
      <c r="EL407" t="s">
        <v>225</v>
      </c>
      <c r="EM407" t="s">
        <v>226</v>
      </c>
      <c r="EO407" t="s">
        <v>3</v>
      </c>
      <c r="EQ407">
        <v>0</v>
      </c>
      <c r="ER407">
        <v>83.53</v>
      </c>
      <c r="ES407">
        <v>83.53</v>
      </c>
      <c r="ET407">
        <v>0</v>
      </c>
      <c r="EU407">
        <v>0</v>
      </c>
      <c r="EV407">
        <v>0</v>
      </c>
      <c r="EW407">
        <v>0</v>
      </c>
      <c r="EX407">
        <v>0</v>
      </c>
      <c r="EY407">
        <v>0</v>
      </c>
      <c r="FQ407">
        <v>0</v>
      </c>
      <c r="FR407">
        <f t="shared" si="360"/>
        <v>0</v>
      </c>
      <c r="FS407">
        <v>0</v>
      </c>
      <c r="FX407">
        <v>0</v>
      </c>
      <c r="FY407">
        <v>0</v>
      </c>
      <c r="GA407" t="s">
        <v>3</v>
      </c>
      <c r="GD407">
        <v>0</v>
      </c>
      <c r="GF407">
        <v>923691199</v>
      </c>
      <c r="GG407">
        <v>2</v>
      </c>
      <c r="GH407">
        <v>1</v>
      </c>
      <c r="GI407">
        <v>2</v>
      </c>
      <c r="GJ407">
        <v>0</v>
      </c>
      <c r="GK407">
        <f>ROUND(R407*(R12)/100,2)</f>
        <v>0</v>
      </c>
      <c r="GL407">
        <f t="shared" si="361"/>
        <v>0</v>
      </c>
      <c r="GM407">
        <f t="shared" si="362"/>
        <v>2666.28</v>
      </c>
      <c r="GN407">
        <f t="shared" si="363"/>
        <v>0</v>
      </c>
      <c r="GO407">
        <f t="shared" si="364"/>
        <v>2666.28</v>
      </c>
      <c r="GP407">
        <f t="shared" si="365"/>
        <v>0</v>
      </c>
      <c r="GR407">
        <v>0</v>
      </c>
      <c r="GS407">
        <v>0</v>
      </c>
      <c r="GT407">
        <v>0</v>
      </c>
      <c r="GU407" t="s">
        <v>3</v>
      </c>
      <c r="GV407">
        <f t="shared" si="366"/>
        <v>0</v>
      </c>
      <c r="GW407">
        <v>1</v>
      </c>
      <c r="GX407">
        <f t="shared" si="367"/>
        <v>0</v>
      </c>
      <c r="HA407">
        <v>0</v>
      </c>
      <c r="HB407">
        <v>0</v>
      </c>
      <c r="HC407">
        <f t="shared" si="368"/>
        <v>0</v>
      </c>
      <c r="HE407" t="s">
        <v>3</v>
      </c>
      <c r="HF407" t="s">
        <v>3</v>
      </c>
      <c r="HM407" t="s">
        <v>3</v>
      </c>
      <c r="HN407" t="s">
        <v>3</v>
      </c>
      <c r="HO407" t="s">
        <v>3</v>
      </c>
      <c r="HP407" t="s">
        <v>3</v>
      </c>
      <c r="HQ407" t="s">
        <v>3</v>
      </c>
      <c r="IK407">
        <v>0</v>
      </c>
    </row>
    <row r="408" spans="1:245" x14ac:dyDescent="0.2">
      <c r="A408">
        <v>17</v>
      </c>
      <c r="B408">
        <v>1</v>
      </c>
      <c r="E408" t="s">
        <v>268</v>
      </c>
      <c r="F408" t="s">
        <v>355</v>
      </c>
      <c r="G408" t="s">
        <v>356</v>
      </c>
      <c r="H408" t="s">
        <v>230</v>
      </c>
      <c r="I408">
        <v>6</v>
      </c>
      <c r="J408">
        <v>0</v>
      </c>
      <c r="K408">
        <v>6</v>
      </c>
      <c r="O408">
        <f t="shared" si="329"/>
        <v>1952.14</v>
      </c>
      <c r="P408">
        <f t="shared" si="330"/>
        <v>1952.14</v>
      </c>
      <c r="Q408">
        <f t="shared" si="331"/>
        <v>0</v>
      </c>
      <c r="R408">
        <f t="shared" si="332"/>
        <v>0</v>
      </c>
      <c r="S408">
        <f t="shared" si="333"/>
        <v>0</v>
      </c>
      <c r="T408">
        <f t="shared" si="334"/>
        <v>0</v>
      </c>
      <c r="U408">
        <f t="shared" si="335"/>
        <v>0</v>
      </c>
      <c r="V408">
        <f t="shared" si="336"/>
        <v>0</v>
      </c>
      <c r="W408">
        <f t="shared" si="337"/>
        <v>0</v>
      </c>
      <c r="X408">
        <f t="shared" si="338"/>
        <v>0</v>
      </c>
      <c r="Y408">
        <f t="shared" si="339"/>
        <v>0</v>
      </c>
      <c r="AA408">
        <v>54346617</v>
      </c>
      <c r="AB408">
        <f t="shared" si="340"/>
        <v>114.16</v>
      </c>
      <c r="AC408">
        <f t="shared" si="341"/>
        <v>114.16</v>
      </c>
      <c r="AD408">
        <f t="shared" si="342"/>
        <v>0</v>
      </c>
      <c r="AE408">
        <f t="shared" si="343"/>
        <v>0</v>
      </c>
      <c r="AF408">
        <f t="shared" si="344"/>
        <v>0</v>
      </c>
      <c r="AG408">
        <f t="shared" si="345"/>
        <v>0</v>
      </c>
      <c r="AH408">
        <f t="shared" si="346"/>
        <v>0</v>
      </c>
      <c r="AI408">
        <f t="shared" si="347"/>
        <v>0</v>
      </c>
      <c r="AJ408">
        <f t="shared" si="348"/>
        <v>0</v>
      </c>
      <c r="AK408">
        <v>114.16</v>
      </c>
      <c r="AL408">
        <v>114.16</v>
      </c>
      <c r="AM408">
        <v>0</v>
      </c>
      <c r="AN408">
        <v>0</v>
      </c>
      <c r="AO408">
        <v>0</v>
      </c>
      <c r="AP408">
        <v>0</v>
      </c>
      <c r="AQ408">
        <v>0</v>
      </c>
      <c r="AR408">
        <v>0</v>
      </c>
      <c r="AS408">
        <v>0</v>
      </c>
      <c r="AT408">
        <v>0</v>
      </c>
      <c r="AU408">
        <v>0</v>
      </c>
      <c r="AV408">
        <v>1</v>
      </c>
      <c r="AW408">
        <v>1</v>
      </c>
      <c r="AZ408">
        <v>1</v>
      </c>
      <c r="BA408">
        <v>1</v>
      </c>
      <c r="BB408">
        <v>1</v>
      </c>
      <c r="BC408">
        <v>2.85</v>
      </c>
      <c r="BD408" t="s">
        <v>3</v>
      </c>
      <c r="BE408" t="s">
        <v>3</v>
      </c>
      <c r="BF408" t="s">
        <v>3</v>
      </c>
      <c r="BG408" t="s">
        <v>3</v>
      </c>
      <c r="BH408">
        <v>3</v>
      </c>
      <c r="BI408">
        <v>2</v>
      </c>
      <c r="BJ408" t="s">
        <v>357</v>
      </c>
      <c r="BM408">
        <v>1618</v>
      </c>
      <c r="BN408">
        <v>0</v>
      </c>
      <c r="BO408" t="s">
        <v>355</v>
      </c>
      <c r="BP408">
        <v>1</v>
      </c>
      <c r="BQ408">
        <v>201</v>
      </c>
      <c r="BR408">
        <v>0</v>
      </c>
      <c r="BS408">
        <v>1</v>
      </c>
      <c r="BT408">
        <v>1</v>
      </c>
      <c r="BU408">
        <v>1</v>
      </c>
      <c r="BV408">
        <v>1</v>
      </c>
      <c r="BW408">
        <v>1</v>
      </c>
      <c r="BX408">
        <v>1</v>
      </c>
      <c r="BY408" t="s">
        <v>3</v>
      </c>
      <c r="BZ408">
        <v>0</v>
      </c>
      <c r="CA408">
        <v>0</v>
      </c>
      <c r="CB408" t="s">
        <v>3</v>
      </c>
      <c r="CE408">
        <v>30</v>
      </c>
      <c r="CF408">
        <v>0</v>
      </c>
      <c r="CG408">
        <v>0</v>
      </c>
      <c r="CM408">
        <v>0</v>
      </c>
      <c r="CN408" t="s">
        <v>3</v>
      </c>
      <c r="CO408">
        <v>0</v>
      </c>
      <c r="CP408">
        <f t="shared" si="349"/>
        <v>1952.14</v>
      </c>
      <c r="CQ408">
        <f t="shared" si="350"/>
        <v>325.36</v>
      </c>
      <c r="CR408">
        <f t="shared" si="351"/>
        <v>0</v>
      </c>
      <c r="CS408">
        <f t="shared" si="352"/>
        <v>0</v>
      </c>
      <c r="CT408">
        <f t="shared" si="353"/>
        <v>0</v>
      </c>
      <c r="CU408">
        <f t="shared" si="354"/>
        <v>0</v>
      </c>
      <c r="CV408">
        <f t="shared" si="355"/>
        <v>0</v>
      </c>
      <c r="CW408">
        <f t="shared" si="356"/>
        <v>0</v>
      </c>
      <c r="CX408">
        <f t="shared" si="357"/>
        <v>0</v>
      </c>
      <c r="CY408">
        <f t="shared" si="358"/>
        <v>0</v>
      </c>
      <c r="CZ408">
        <f t="shared" si="359"/>
        <v>0</v>
      </c>
      <c r="DC408" t="s">
        <v>3</v>
      </c>
      <c r="DD408" t="s">
        <v>3</v>
      </c>
      <c r="DE408" t="s">
        <v>3</v>
      </c>
      <c r="DF408" t="s">
        <v>3</v>
      </c>
      <c r="DG408" t="s">
        <v>3</v>
      </c>
      <c r="DH408" t="s">
        <v>3</v>
      </c>
      <c r="DI408" t="s">
        <v>3</v>
      </c>
      <c r="DJ408" t="s">
        <v>3</v>
      </c>
      <c r="DK408" t="s">
        <v>3</v>
      </c>
      <c r="DL408" t="s">
        <v>3</v>
      </c>
      <c r="DM408" t="s">
        <v>3</v>
      </c>
      <c r="DN408">
        <v>0</v>
      </c>
      <c r="DO408">
        <v>0</v>
      </c>
      <c r="DP408">
        <v>1</v>
      </c>
      <c r="DQ408">
        <v>1</v>
      </c>
      <c r="DU408">
        <v>1010</v>
      </c>
      <c r="DV408" t="s">
        <v>230</v>
      </c>
      <c r="DW408" t="s">
        <v>230</v>
      </c>
      <c r="DX408">
        <v>1</v>
      </c>
      <c r="DZ408" t="s">
        <v>3</v>
      </c>
      <c r="EA408" t="s">
        <v>3</v>
      </c>
      <c r="EB408" t="s">
        <v>3</v>
      </c>
      <c r="EC408" t="s">
        <v>3</v>
      </c>
      <c r="EE408">
        <v>54009362</v>
      </c>
      <c r="EF408">
        <v>201</v>
      </c>
      <c r="EG408" t="s">
        <v>224</v>
      </c>
      <c r="EH408">
        <v>0</v>
      </c>
      <c r="EI408" t="s">
        <v>3</v>
      </c>
      <c r="EJ408">
        <v>2</v>
      </c>
      <c r="EK408">
        <v>1618</v>
      </c>
      <c r="EL408" t="s">
        <v>225</v>
      </c>
      <c r="EM408" t="s">
        <v>226</v>
      </c>
      <c r="EO408" t="s">
        <v>3</v>
      </c>
      <c r="EQ408">
        <v>0</v>
      </c>
      <c r="ER408">
        <v>114.16</v>
      </c>
      <c r="ES408">
        <v>114.16</v>
      </c>
      <c r="ET408">
        <v>0</v>
      </c>
      <c r="EU408">
        <v>0</v>
      </c>
      <c r="EV408">
        <v>0</v>
      </c>
      <c r="EW408">
        <v>0</v>
      </c>
      <c r="EX408">
        <v>0</v>
      </c>
      <c r="EY408">
        <v>0</v>
      </c>
      <c r="FQ408">
        <v>0</v>
      </c>
      <c r="FR408">
        <f t="shared" si="360"/>
        <v>0</v>
      </c>
      <c r="FS408">
        <v>0</v>
      </c>
      <c r="FX408">
        <v>0</v>
      </c>
      <c r="FY408">
        <v>0</v>
      </c>
      <c r="GA408" t="s">
        <v>3</v>
      </c>
      <c r="GD408">
        <v>0</v>
      </c>
      <c r="GF408">
        <v>-835679803</v>
      </c>
      <c r="GG408">
        <v>2</v>
      </c>
      <c r="GH408">
        <v>1</v>
      </c>
      <c r="GI408">
        <v>2</v>
      </c>
      <c r="GJ408">
        <v>0</v>
      </c>
      <c r="GK408">
        <f>ROUND(R408*(R12)/100,2)</f>
        <v>0</v>
      </c>
      <c r="GL408">
        <f t="shared" si="361"/>
        <v>0</v>
      </c>
      <c r="GM408">
        <f t="shared" si="362"/>
        <v>1952.14</v>
      </c>
      <c r="GN408">
        <f t="shared" si="363"/>
        <v>0</v>
      </c>
      <c r="GO408">
        <f t="shared" si="364"/>
        <v>1952.14</v>
      </c>
      <c r="GP408">
        <f t="shared" si="365"/>
        <v>0</v>
      </c>
      <c r="GR408">
        <v>0</v>
      </c>
      <c r="GS408">
        <v>0</v>
      </c>
      <c r="GT408">
        <v>0</v>
      </c>
      <c r="GU408" t="s">
        <v>3</v>
      </c>
      <c r="GV408">
        <f t="shared" si="366"/>
        <v>0</v>
      </c>
      <c r="GW408">
        <v>1</v>
      </c>
      <c r="GX408">
        <f t="shared" si="367"/>
        <v>0</v>
      </c>
      <c r="HA408">
        <v>0</v>
      </c>
      <c r="HB408">
        <v>0</v>
      </c>
      <c r="HC408">
        <f t="shared" si="368"/>
        <v>0</v>
      </c>
      <c r="HE408" t="s">
        <v>3</v>
      </c>
      <c r="HF408" t="s">
        <v>3</v>
      </c>
      <c r="HM408" t="s">
        <v>3</v>
      </c>
      <c r="HN408" t="s">
        <v>3</v>
      </c>
      <c r="HO408" t="s">
        <v>3</v>
      </c>
      <c r="HP408" t="s">
        <v>3</v>
      </c>
      <c r="HQ408" t="s">
        <v>3</v>
      </c>
      <c r="IK408">
        <v>0</v>
      </c>
    </row>
    <row r="409" spans="1:245" x14ac:dyDescent="0.2">
      <c r="A409">
        <v>17</v>
      </c>
      <c r="B409">
        <v>1</v>
      </c>
      <c r="E409" t="s">
        <v>273</v>
      </c>
      <c r="F409" t="s">
        <v>358</v>
      </c>
      <c r="G409" t="s">
        <v>359</v>
      </c>
      <c r="H409" t="s">
        <v>230</v>
      </c>
      <c r="I409">
        <v>24</v>
      </c>
      <c r="J409">
        <v>0</v>
      </c>
      <c r="K409">
        <v>24</v>
      </c>
      <c r="O409">
        <f t="shared" si="329"/>
        <v>28644.26</v>
      </c>
      <c r="P409">
        <f t="shared" si="330"/>
        <v>28644.26</v>
      </c>
      <c r="Q409">
        <f t="shared" si="331"/>
        <v>0</v>
      </c>
      <c r="R409">
        <f t="shared" si="332"/>
        <v>0</v>
      </c>
      <c r="S409">
        <f t="shared" si="333"/>
        <v>0</v>
      </c>
      <c r="T409">
        <f t="shared" si="334"/>
        <v>0</v>
      </c>
      <c r="U409">
        <f t="shared" si="335"/>
        <v>0</v>
      </c>
      <c r="V409">
        <f t="shared" si="336"/>
        <v>0</v>
      </c>
      <c r="W409">
        <f t="shared" si="337"/>
        <v>0</v>
      </c>
      <c r="X409">
        <f t="shared" si="338"/>
        <v>0</v>
      </c>
      <c r="Y409">
        <f t="shared" si="339"/>
        <v>0</v>
      </c>
      <c r="AA409">
        <v>54346617</v>
      </c>
      <c r="AB409">
        <f t="shared" si="340"/>
        <v>202.29</v>
      </c>
      <c r="AC409">
        <f t="shared" si="341"/>
        <v>202.29</v>
      </c>
      <c r="AD409">
        <f t="shared" si="342"/>
        <v>0</v>
      </c>
      <c r="AE409">
        <f t="shared" si="343"/>
        <v>0</v>
      </c>
      <c r="AF409">
        <f t="shared" si="344"/>
        <v>0</v>
      </c>
      <c r="AG409">
        <f t="shared" si="345"/>
        <v>0</v>
      </c>
      <c r="AH409">
        <f t="shared" si="346"/>
        <v>0</v>
      </c>
      <c r="AI409">
        <f t="shared" si="347"/>
        <v>0</v>
      </c>
      <c r="AJ409">
        <f t="shared" si="348"/>
        <v>0</v>
      </c>
      <c r="AK409">
        <v>202.29</v>
      </c>
      <c r="AL409">
        <v>202.29</v>
      </c>
      <c r="AM409">
        <v>0</v>
      </c>
      <c r="AN409">
        <v>0</v>
      </c>
      <c r="AO409">
        <v>0</v>
      </c>
      <c r="AP409">
        <v>0</v>
      </c>
      <c r="AQ409">
        <v>0</v>
      </c>
      <c r="AR409">
        <v>0</v>
      </c>
      <c r="AS409">
        <v>0</v>
      </c>
      <c r="AT409">
        <v>0</v>
      </c>
      <c r="AU409">
        <v>0</v>
      </c>
      <c r="AV409">
        <v>1</v>
      </c>
      <c r="AW409">
        <v>1</v>
      </c>
      <c r="AZ409">
        <v>1</v>
      </c>
      <c r="BA409">
        <v>1</v>
      </c>
      <c r="BB409">
        <v>1</v>
      </c>
      <c r="BC409">
        <v>5.9</v>
      </c>
      <c r="BD409" t="s">
        <v>3</v>
      </c>
      <c r="BE409" t="s">
        <v>3</v>
      </c>
      <c r="BF409" t="s">
        <v>3</v>
      </c>
      <c r="BG409" t="s">
        <v>3</v>
      </c>
      <c r="BH409">
        <v>3</v>
      </c>
      <c r="BI409">
        <v>2</v>
      </c>
      <c r="BJ409" t="s">
        <v>360</v>
      </c>
      <c r="BM409">
        <v>1618</v>
      </c>
      <c r="BN409">
        <v>0</v>
      </c>
      <c r="BO409" t="s">
        <v>358</v>
      </c>
      <c r="BP409">
        <v>1</v>
      </c>
      <c r="BQ409">
        <v>201</v>
      </c>
      <c r="BR409">
        <v>0</v>
      </c>
      <c r="BS409">
        <v>1</v>
      </c>
      <c r="BT409">
        <v>1</v>
      </c>
      <c r="BU409">
        <v>1</v>
      </c>
      <c r="BV409">
        <v>1</v>
      </c>
      <c r="BW409">
        <v>1</v>
      </c>
      <c r="BX409">
        <v>1</v>
      </c>
      <c r="BY409" t="s">
        <v>3</v>
      </c>
      <c r="BZ409">
        <v>0</v>
      </c>
      <c r="CA409">
        <v>0</v>
      </c>
      <c r="CB409" t="s">
        <v>3</v>
      </c>
      <c r="CE409">
        <v>30</v>
      </c>
      <c r="CF409">
        <v>0</v>
      </c>
      <c r="CG409">
        <v>0</v>
      </c>
      <c r="CM409">
        <v>0</v>
      </c>
      <c r="CN409" t="s">
        <v>3</v>
      </c>
      <c r="CO409">
        <v>0</v>
      </c>
      <c r="CP409">
        <f t="shared" si="349"/>
        <v>28644.26</v>
      </c>
      <c r="CQ409">
        <f t="shared" si="350"/>
        <v>1193.51</v>
      </c>
      <c r="CR409">
        <f t="shared" si="351"/>
        <v>0</v>
      </c>
      <c r="CS409">
        <f t="shared" si="352"/>
        <v>0</v>
      </c>
      <c r="CT409">
        <f t="shared" si="353"/>
        <v>0</v>
      </c>
      <c r="CU409">
        <f t="shared" si="354"/>
        <v>0</v>
      </c>
      <c r="CV409">
        <f t="shared" si="355"/>
        <v>0</v>
      </c>
      <c r="CW409">
        <f t="shared" si="356"/>
        <v>0</v>
      </c>
      <c r="CX409">
        <f t="shared" si="357"/>
        <v>0</v>
      </c>
      <c r="CY409">
        <f t="shared" si="358"/>
        <v>0</v>
      </c>
      <c r="CZ409">
        <f t="shared" si="359"/>
        <v>0</v>
      </c>
      <c r="DC409" t="s">
        <v>3</v>
      </c>
      <c r="DD409" t="s">
        <v>3</v>
      </c>
      <c r="DE409" t="s">
        <v>3</v>
      </c>
      <c r="DF409" t="s">
        <v>3</v>
      </c>
      <c r="DG409" t="s">
        <v>3</v>
      </c>
      <c r="DH409" t="s">
        <v>3</v>
      </c>
      <c r="DI409" t="s">
        <v>3</v>
      </c>
      <c r="DJ409" t="s">
        <v>3</v>
      </c>
      <c r="DK409" t="s">
        <v>3</v>
      </c>
      <c r="DL409" t="s">
        <v>3</v>
      </c>
      <c r="DM409" t="s">
        <v>3</v>
      </c>
      <c r="DN409">
        <v>0</v>
      </c>
      <c r="DO409">
        <v>0</v>
      </c>
      <c r="DP409">
        <v>1</v>
      </c>
      <c r="DQ409">
        <v>1</v>
      </c>
      <c r="DU409">
        <v>1010</v>
      </c>
      <c r="DV409" t="s">
        <v>230</v>
      </c>
      <c r="DW409" t="s">
        <v>230</v>
      </c>
      <c r="DX409">
        <v>1</v>
      </c>
      <c r="DZ409" t="s">
        <v>3</v>
      </c>
      <c r="EA409" t="s">
        <v>3</v>
      </c>
      <c r="EB409" t="s">
        <v>3</v>
      </c>
      <c r="EC409" t="s">
        <v>3</v>
      </c>
      <c r="EE409">
        <v>54009362</v>
      </c>
      <c r="EF409">
        <v>201</v>
      </c>
      <c r="EG409" t="s">
        <v>224</v>
      </c>
      <c r="EH409">
        <v>0</v>
      </c>
      <c r="EI409" t="s">
        <v>3</v>
      </c>
      <c r="EJ409">
        <v>2</v>
      </c>
      <c r="EK409">
        <v>1618</v>
      </c>
      <c r="EL409" t="s">
        <v>225</v>
      </c>
      <c r="EM409" t="s">
        <v>226</v>
      </c>
      <c r="EO409" t="s">
        <v>3</v>
      </c>
      <c r="EQ409">
        <v>0</v>
      </c>
      <c r="ER409">
        <v>202.29</v>
      </c>
      <c r="ES409">
        <v>202.29</v>
      </c>
      <c r="ET409">
        <v>0</v>
      </c>
      <c r="EU409">
        <v>0</v>
      </c>
      <c r="EV409">
        <v>0</v>
      </c>
      <c r="EW409">
        <v>0</v>
      </c>
      <c r="EX409">
        <v>0</v>
      </c>
      <c r="EY409">
        <v>0</v>
      </c>
      <c r="FQ409">
        <v>0</v>
      </c>
      <c r="FR409">
        <f t="shared" si="360"/>
        <v>0</v>
      </c>
      <c r="FS409">
        <v>0</v>
      </c>
      <c r="FX409">
        <v>0</v>
      </c>
      <c r="FY409">
        <v>0</v>
      </c>
      <c r="GA409" t="s">
        <v>3</v>
      </c>
      <c r="GD409">
        <v>0</v>
      </c>
      <c r="GF409">
        <v>-304642555</v>
      </c>
      <c r="GG409">
        <v>2</v>
      </c>
      <c r="GH409">
        <v>1</v>
      </c>
      <c r="GI409">
        <v>2</v>
      </c>
      <c r="GJ409">
        <v>0</v>
      </c>
      <c r="GK409">
        <f>ROUND(R409*(R12)/100,2)</f>
        <v>0</v>
      </c>
      <c r="GL409">
        <f t="shared" si="361"/>
        <v>0</v>
      </c>
      <c r="GM409">
        <f t="shared" si="362"/>
        <v>28644.26</v>
      </c>
      <c r="GN409">
        <f t="shared" si="363"/>
        <v>0</v>
      </c>
      <c r="GO409">
        <f t="shared" si="364"/>
        <v>28644.26</v>
      </c>
      <c r="GP409">
        <f t="shared" si="365"/>
        <v>0</v>
      </c>
      <c r="GR409">
        <v>0</v>
      </c>
      <c r="GS409">
        <v>0</v>
      </c>
      <c r="GT409">
        <v>0</v>
      </c>
      <c r="GU409" t="s">
        <v>3</v>
      </c>
      <c r="GV409">
        <f t="shared" si="366"/>
        <v>0</v>
      </c>
      <c r="GW409">
        <v>1</v>
      </c>
      <c r="GX409">
        <f t="shared" si="367"/>
        <v>0</v>
      </c>
      <c r="HA409">
        <v>0</v>
      </c>
      <c r="HB409">
        <v>0</v>
      </c>
      <c r="HC409">
        <f t="shared" si="368"/>
        <v>0</v>
      </c>
      <c r="HE409" t="s">
        <v>3</v>
      </c>
      <c r="HF409" t="s">
        <v>3</v>
      </c>
      <c r="HM409" t="s">
        <v>3</v>
      </c>
      <c r="HN409" t="s">
        <v>3</v>
      </c>
      <c r="HO409" t="s">
        <v>3</v>
      </c>
      <c r="HP409" t="s">
        <v>3</v>
      </c>
      <c r="HQ409" t="s">
        <v>3</v>
      </c>
      <c r="IK409">
        <v>0</v>
      </c>
    </row>
    <row r="410" spans="1:245" x14ac:dyDescent="0.2">
      <c r="A410">
        <v>17</v>
      </c>
      <c r="B410">
        <v>1</v>
      </c>
      <c r="E410" t="s">
        <v>279</v>
      </c>
      <c r="F410" t="s">
        <v>257</v>
      </c>
      <c r="G410" t="s">
        <v>258</v>
      </c>
      <c r="H410" t="s">
        <v>230</v>
      </c>
      <c r="I410">
        <v>12</v>
      </c>
      <c r="J410">
        <v>0</v>
      </c>
      <c r="K410">
        <v>12</v>
      </c>
      <c r="O410">
        <f t="shared" si="329"/>
        <v>2355.94</v>
      </c>
      <c r="P410">
        <f t="shared" si="330"/>
        <v>2355.94</v>
      </c>
      <c r="Q410">
        <f t="shared" si="331"/>
        <v>0</v>
      </c>
      <c r="R410">
        <f t="shared" si="332"/>
        <v>0</v>
      </c>
      <c r="S410">
        <f t="shared" si="333"/>
        <v>0</v>
      </c>
      <c r="T410">
        <f t="shared" si="334"/>
        <v>0</v>
      </c>
      <c r="U410">
        <f t="shared" si="335"/>
        <v>0</v>
      </c>
      <c r="V410">
        <f t="shared" si="336"/>
        <v>0</v>
      </c>
      <c r="W410">
        <f t="shared" si="337"/>
        <v>0</v>
      </c>
      <c r="X410">
        <f t="shared" si="338"/>
        <v>0</v>
      </c>
      <c r="Y410">
        <f t="shared" si="339"/>
        <v>0</v>
      </c>
      <c r="AA410">
        <v>54346617</v>
      </c>
      <c r="AB410">
        <f t="shared" si="340"/>
        <v>236.54</v>
      </c>
      <c r="AC410">
        <f t="shared" si="341"/>
        <v>236.54</v>
      </c>
      <c r="AD410">
        <f t="shared" si="342"/>
        <v>0</v>
      </c>
      <c r="AE410">
        <f t="shared" si="343"/>
        <v>0</v>
      </c>
      <c r="AF410">
        <f t="shared" si="344"/>
        <v>0</v>
      </c>
      <c r="AG410">
        <f t="shared" si="345"/>
        <v>0</v>
      </c>
      <c r="AH410">
        <f t="shared" si="346"/>
        <v>0</v>
      </c>
      <c r="AI410">
        <f t="shared" si="347"/>
        <v>0</v>
      </c>
      <c r="AJ410">
        <f t="shared" si="348"/>
        <v>0</v>
      </c>
      <c r="AK410">
        <v>236.54</v>
      </c>
      <c r="AL410">
        <v>236.54</v>
      </c>
      <c r="AM410">
        <v>0</v>
      </c>
      <c r="AN410">
        <v>0</v>
      </c>
      <c r="AO410">
        <v>0</v>
      </c>
      <c r="AP410">
        <v>0</v>
      </c>
      <c r="AQ410">
        <v>0</v>
      </c>
      <c r="AR410">
        <v>0</v>
      </c>
      <c r="AS410">
        <v>0</v>
      </c>
      <c r="AT410">
        <v>0</v>
      </c>
      <c r="AU410">
        <v>0</v>
      </c>
      <c r="AV410">
        <v>1</v>
      </c>
      <c r="AW410">
        <v>1</v>
      </c>
      <c r="AZ410">
        <v>1</v>
      </c>
      <c r="BA410">
        <v>1</v>
      </c>
      <c r="BB410">
        <v>1</v>
      </c>
      <c r="BC410">
        <v>0.83</v>
      </c>
      <c r="BD410" t="s">
        <v>3</v>
      </c>
      <c r="BE410" t="s">
        <v>3</v>
      </c>
      <c r="BF410" t="s">
        <v>3</v>
      </c>
      <c r="BG410" t="s">
        <v>3</v>
      </c>
      <c r="BH410">
        <v>3</v>
      </c>
      <c r="BI410">
        <v>2</v>
      </c>
      <c r="BJ410" t="s">
        <v>259</v>
      </c>
      <c r="BM410">
        <v>1618</v>
      </c>
      <c r="BN410">
        <v>0</v>
      </c>
      <c r="BO410" t="s">
        <v>257</v>
      </c>
      <c r="BP410">
        <v>1</v>
      </c>
      <c r="BQ410">
        <v>201</v>
      </c>
      <c r="BR410">
        <v>0</v>
      </c>
      <c r="BS410">
        <v>1</v>
      </c>
      <c r="BT410">
        <v>1</v>
      </c>
      <c r="BU410">
        <v>1</v>
      </c>
      <c r="BV410">
        <v>1</v>
      </c>
      <c r="BW410">
        <v>1</v>
      </c>
      <c r="BX410">
        <v>1</v>
      </c>
      <c r="BY410" t="s">
        <v>3</v>
      </c>
      <c r="BZ410">
        <v>0</v>
      </c>
      <c r="CA410">
        <v>0</v>
      </c>
      <c r="CB410" t="s">
        <v>3</v>
      </c>
      <c r="CE410">
        <v>30</v>
      </c>
      <c r="CF410">
        <v>0</v>
      </c>
      <c r="CG410">
        <v>0</v>
      </c>
      <c r="CM410">
        <v>0</v>
      </c>
      <c r="CN410" t="s">
        <v>3</v>
      </c>
      <c r="CO410">
        <v>0</v>
      </c>
      <c r="CP410">
        <f t="shared" si="349"/>
        <v>2355.94</v>
      </c>
      <c r="CQ410">
        <f t="shared" si="350"/>
        <v>196.33</v>
      </c>
      <c r="CR410">
        <f t="shared" si="351"/>
        <v>0</v>
      </c>
      <c r="CS410">
        <f t="shared" si="352"/>
        <v>0</v>
      </c>
      <c r="CT410">
        <f t="shared" si="353"/>
        <v>0</v>
      </c>
      <c r="CU410">
        <f t="shared" si="354"/>
        <v>0</v>
      </c>
      <c r="CV410">
        <f t="shared" si="355"/>
        <v>0</v>
      </c>
      <c r="CW410">
        <f t="shared" si="356"/>
        <v>0</v>
      </c>
      <c r="CX410">
        <f t="shared" si="357"/>
        <v>0</v>
      </c>
      <c r="CY410">
        <f t="shared" si="358"/>
        <v>0</v>
      </c>
      <c r="CZ410">
        <f t="shared" si="359"/>
        <v>0</v>
      </c>
      <c r="DC410" t="s">
        <v>3</v>
      </c>
      <c r="DD410" t="s">
        <v>3</v>
      </c>
      <c r="DE410" t="s">
        <v>3</v>
      </c>
      <c r="DF410" t="s">
        <v>3</v>
      </c>
      <c r="DG410" t="s">
        <v>3</v>
      </c>
      <c r="DH410" t="s">
        <v>3</v>
      </c>
      <c r="DI410" t="s">
        <v>3</v>
      </c>
      <c r="DJ410" t="s">
        <v>3</v>
      </c>
      <c r="DK410" t="s">
        <v>3</v>
      </c>
      <c r="DL410" t="s">
        <v>3</v>
      </c>
      <c r="DM410" t="s">
        <v>3</v>
      </c>
      <c r="DN410">
        <v>0</v>
      </c>
      <c r="DO410">
        <v>0</v>
      </c>
      <c r="DP410">
        <v>1</v>
      </c>
      <c r="DQ410">
        <v>1</v>
      </c>
      <c r="DU410">
        <v>1010</v>
      </c>
      <c r="DV410" t="s">
        <v>230</v>
      </c>
      <c r="DW410" t="s">
        <v>230</v>
      </c>
      <c r="DX410">
        <v>1</v>
      </c>
      <c r="DZ410" t="s">
        <v>3</v>
      </c>
      <c r="EA410" t="s">
        <v>3</v>
      </c>
      <c r="EB410" t="s">
        <v>3</v>
      </c>
      <c r="EC410" t="s">
        <v>3</v>
      </c>
      <c r="EE410">
        <v>54009362</v>
      </c>
      <c r="EF410">
        <v>201</v>
      </c>
      <c r="EG410" t="s">
        <v>224</v>
      </c>
      <c r="EH410">
        <v>0</v>
      </c>
      <c r="EI410" t="s">
        <v>3</v>
      </c>
      <c r="EJ410">
        <v>2</v>
      </c>
      <c r="EK410">
        <v>1618</v>
      </c>
      <c r="EL410" t="s">
        <v>225</v>
      </c>
      <c r="EM410" t="s">
        <v>226</v>
      </c>
      <c r="EO410" t="s">
        <v>3</v>
      </c>
      <c r="EQ410">
        <v>0</v>
      </c>
      <c r="ER410">
        <v>236.54</v>
      </c>
      <c r="ES410">
        <v>236.54</v>
      </c>
      <c r="ET410">
        <v>0</v>
      </c>
      <c r="EU410">
        <v>0</v>
      </c>
      <c r="EV410">
        <v>0</v>
      </c>
      <c r="EW410">
        <v>0</v>
      </c>
      <c r="EX410">
        <v>0</v>
      </c>
      <c r="EY410">
        <v>0</v>
      </c>
      <c r="FQ410">
        <v>0</v>
      </c>
      <c r="FR410">
        <f t="shared" si="360"/>
        <v>0</v>
      </c>
      <c r="FS410">
        <v>0</v>
      </c>
      <c r="FX410">
        <v>0</v>
      </c>
      <c r="FY410">
        <v>0</v>
      </c>
      <c r="GA410" t="s">
        <v>3</v>
      </c>
      <c r="GD410">
        <v>0</v>
      </c>
      <c r="GF410">
        <v>-876759970</v>
      </c>
      <c r="GG410">
        <v>2</v>
      </c>
      <c r="GH410">
        <v>1</v>
      </c>
      <c r="GI410">
        <v>2</v>
      </c>
      <c r="GJ410">
        <v>0</v>
      </c>
      <c r="GK410">
        <f>ROUND(R410*(R12)/100,2)</f>
        <v>0</v>
      </c>
      <c r="GL410">
        <f t="shared" si="361"/>
        <v>0</v>
      </c>
      <c r="GM410">
        <f t="shared" si="362"/>
        <v>2355.94</v>
      </c>
      <c r="GN410">
        <f t="shared" si="363"/>
        <v>0</v>
      </c>
      <c r="GO410">
        <f t="shared" si="364"/>
        <v>2355.94</v>
      </c>
      <c r="GP410">
        <f t="shared" si="365"/>
        <v>0</v>
      </c>
      <c r="GR410">
        <v>0</v>
      </c>
      <c r="GS410">
        <v>0</v>
      </c>
      <c r="GT410">
        <v>0</v>
      </c>
      <c r="GU410" t="s">
        <v>3</v>
      </c>
      <c r="GV410">
        <f t="shared" si="366"/>
        <v>0</v>
      </c>
      <c r="GW410">
        <v>1</v>
      </c>
      <c r="GX410">
        <f t="shared" si="367"/>
        <v>0</v>
      </c>
      <c r="HA410">
        <v>0</v>
      </c>
      <c r="HB410">
        <v>0</v>
      </c>
      <c r="HC410">
        <f t="shared" si="368"/>
        <v>0</v>
      </c>
      <c r="HE410" t="s">
        <v>3</v>
      </c>
      <c r="HF410" t="s">
        <v>3</v>
      </c>
      <c r="HM410" t="s">
        <v>3</v>
      </c>
      <c r="HN410" t="s">
        <v>3</v>
      </c>
      <c r="HO410" t="s">
        <v>3</v>
      </c>
      <c r="HP410" t="s">
        <v>3</v>
      </c>
      <c r="HQ410" t="s">
        <v>3</v>
      </c>
      <c r="IK410">
        <v>0</v>
      </c>
    </row>
    <row r="411" spans="1:245" x14ac:dyDescent="0.2">
      <c r="A411">
        <v>17</v>
      </c>
      <c r="B411">
        <v>1</v>
      </c>
      <c r="E411" t="s">
        <v>284</v>
      </c>
      <c r="F411" t="s">
        <v>261</v>
      </c>
      <c r="G411" t="s">
        <v>262</v>
      </c>
      <c r="H411" t="s">
        <v>230</v>
      </c>
      <c r="I411">
        <v>15</v>
      </c>
      <c r="J411">
        <v>0</v>
      </c>
      <c r="K411">
        <v>15</v>
      </c>
      <c r="O411">
        <f t="shared" si="329"/>
        <v>21374.2</v>
      </c>
      <c r="P411">
        <f t="shared" si="330"/>
        <v>21374.2</v>
      </c>
      <c r="Q411">
        <f t="shared" si="331"/>
        <v>0</v>
      </c>
      <c r="R411">
        <f t="shared" si="332"/>
        <v>0</v>
      </c>
      <c r="S411">
        <f t="shared" si="333"/>
        <v>0</v>
      </c>
      <c r="T411">
        <f t="shared" si="334"/>
        <v>0</v>
      </c>
      <c r="U411">
        <f t="shared" si="335"/>
        <v>0</v>
      </c>
      <c r="V411">
        <f t="shared" si="336"/>
        <v>0</v>
      </c>
      <c r="W411">
        <f t="shared" si="337"/>
        <v>0</v>
      </c>
      <c r="X411">
        <f t="shared" si="338"/>
        <v>0</v>
      </c>
      <c r="Y411">
        <f t="shared" si="339"/>
        <v>0</v>
      </c>
      <c r="AA411">
        <v>54346617</v>
      </c>
      <c r="AB411">
        <f t="shared" si="340"/>
        <v>264.86</v>
      </c>
      <c r="AC411">
        <f t="shared" si="341"/>
        <v>264.86</v>
      </c>
      <c r="AD411">
        <f t="shared" si="342"/>
        <v>0</v>
      </c>
      <c r="AE411">
        <f t="shared" si="343"/>
        <v>0</v>
      </c>
      <c r="AF411">
        <f t="shared" si="344"/>
        <v>0</v>
      </c>
      <c r="AG411">
        <f t="shared" si="345"/>
        <v>0</v>
      </c>
      <c r="AH411">
        <f t="shared" si="346"/>
        <v>0</v>
      </c>
      <c r="AI411">
        <f t="shared" si="347"/>
        <v>0</v>
      </c>
      <c r="AJ411">
        <f t="shared" si="348"/>
        <v>0</v>
      </c>
      <c r="AK411">
        <v>264.86</v>
      </c>
      <c r="AL411">
        <v>264.86</v>
      </c>
      <c r="AM411">
        <v>0</v>
      </c>
      <c r="AN411">
        <v>0</v>
      </c>
      <c r="AO411">
        <v>0</v>
      </c>
      <c r="AP411">
        <v>0</v>
      </c>
      <c r="AQ411">
        <v>0</v>
      </c>
      <c r="AR411">
        <v>0</v>
      </c>
      <c r="AS411">
        <v>0</v>
      </c>
      <c r="AT411">
        <v>0</v>
      </c>
      <c r="AU411">
        <v>0</v>
      </c>
      <c r="AV411">
        <v>1</v>
      </c>
      <c r="AW411">
        <v>1</v>
      </c>
      <c r="AZ411">
        <v>1</v>
      </c>
      <c r="BA411">
        <v>1</v>
      </c>
      <c r="BB411">
        <v>1</v>
      </c>
      <c r="BC411">
        <v>5.38</v>
      </c>
      <c r="BD411" t="s">
        <v>3</v>
      </c>
      <c r="BE411" t="s">
        <v>3</v>
      </c>
      <c r="BF411" t="s">
        <v>3</v>
      </c>
      <c r="BG411" t="s">
        <v>3</v>
      </c>
      <c r="BH411">
        <v>3</v>
      </c>
      <c r="BI411">
        <v>2</v>
      </c>
      <c r="BJ411" t="s">
        <v>263</v>
      </c>
      <c r="BM411">
        <v>1618</v>
      </c>
      <c r="BN411">
        <v>0</v>
      </c>
      <c r="BO411" t="s">
        <v>261</v>
      </c>
      <c r="BP411">
        <v>1</v>
      </c>
      <c r="BQ411">
        <v>201</v>
      </c>
      <c r="BR411">
        <v>0</v>
      </c>
      <c r="BS411">
        <v>1</v>
      </c>
      <c r="BT411">
        <v>1</v>
      </c>
      <c r="BU411">
        <v>1</v>
      </c>
      <c r="BV411">
        <v>1</v>
      </c>
      <c r="BW411">
        <v>1</v>
      </c>
      <c r="BX411">
        <v>1</v>
      </c>
      <c r="BY411" t="s">
        <v>3</v>
      </c>
      <c r="BZ411">
        <v>0</v>
      </c>
      <c r="CA411">
        <v>0</v>
      </c>
      <c r="CB411" t="s">
        <v>3</v>
      </c>
      <c r="CE411">
        <v>30</v>
      </c>
      <c r="CF411">
        <v>0</v>
      </c>
      <c r="CG411">
        <v>0</v>
      </c>
      <c r="CM411">
        <v>0</v>
      </c>
      <c r="CN411" t="s">
        <v>3</v>
      </c>
      <c r="CO411">
        <v>0</v>
      </c>
      <c r="CP411">
        <f t="shared" si="349"/>
        <v>21374.2</v>
      </c>
      <c r="CQ411">
        <f t="shared" si="350"/>
        <v>1424.95</v>
      </c>
      <c r="CR411">
        <f t="shared" si="351"/>
        <v>0</v>
      </c>
      <c r="CS411">
        <f t="shared" si="352"/>
        <v>0</v>
      </c>
      <c r="CT411">
        <f t="shared" si="353"/>
        <v>0</v>
      </c>
      <c r="CU411">
        <f t="shared" si="354"/>
        <v>0</v>
      </c>
      <c r="CV411">
        <f t="shared" si="355"/>
        <v>0</v>
      </c>
      <c r="CW411">
        <f t="shared" si="356"/>
        <v>0</v>
      </c>
      <c r="CX411">
        <f t="shared" si="357"/>
        <v>0</v>
      </c>
      <c r="CY411">
        <f t="shared" si="358"/>
        <v>0</v>
      </c>
      <c r="CZ411">
        <f t="shared" si="359"/>
        <v>0</v>
      </c>
      <c r="DC411" t="s">
        <v>3</v>
      </c>
      <c r="DD411" t="s">
        <v>3</v>
      </c>
      <c r="DE411" t="s">
        <v>3</v>
      </c>
      <c r="DF411" t="s">
        <v>3</v>
      </c>
      <c r="DG411" t="s">
        <v>3</v>
      </c>
      <c r="DH411" t="s">
        <v>3</v>
      </c>
      <c r="DI411" t="s">
        <v>3</v>
      </c>
      <c r="DJ411" t="s">
        <v>3</v>
      </c>
      <c r="DK411" t="s">
        <v>3</v>
      </c>
      <c r="DL411" t="s">
        <v>3</v>
      </c>
      <c r="DM411" t="s">
        <v>3</v>
      </c>
      <c r="DN411">
        <v>0</v>
      </c>
      <c r="DO411">
        <v>0</v>
      </c>
      <c r="DP411">
        <v>1</v>
      </c>
      <c r="DQ411">
        <v>1</v>
      </c>
      <c r="DU411">
        <v>1010</v>
      </c>
      <c r="DV411" t="s">
        <v>230</v>
      </c>
      <c r="DW411" t="s">
        <v>230</v>
      </c>
      <c r="DX411">
        <v>1</v>
      </c>
      <c r="DZ411" t="s">
        <v>3</v>
      </c>
      <c r="EA411" t="s">
        <v>3</v>
      </c>
      <c r="EB411" t="s">
        <v>3</v>
      </c>
      <c r="EC411" t="s">
        <v>3</v>
      </c>
      <c r="EE411">
        <v>54009362</v>
      </c>
      <c r="EF411">
        <v>201</v>
      </c>
      <c r="EG411" t="s">
        <v>224</v>
      </c>
      <c r="EH411">
        <v>0</v>
      </c>
      <c r="EI411" t="s">
        <v>3</v>
      </c>
      <c r="EJ411">
        <v>2</v>
      </c>
      <c r="EK411">
        <v>1618</v>
      </c>
      <c r="EL411" t="s">
        <v>225</v>
      </c>
      <c r="EM411" t="s">
        <v>226</v>
      </c>
      <c r="EO411" t="s">
        <v>3</v>
      </c>
      <c r="EQ411">
        <v>0</v>
      </c>
      <c r="ER411">
        <v>264.86</v>
      </c>
      <c r="ES411">
        <v>264.86</v>
      </c>
      <c r="ET411">
        <v>0</v>
      </c>
      <c r="EU411">
        <v>0</v>
      </c>
      <c r="EV411">
        <v>0</v>
      </c>
      <c r="EW411">
        <v>0</v>
      </c>
      <c r="EX411">
        <v>0</v>
      </c>
      <c r="EY411">
        <v>0</v>
      </c>
      <c r="FQ411">
        <v>0</v>
      </c>
      <c r="FR411">
        <f t="shared" si="360"/>
        <v>0</v>
      </c>
      <c r="FS411">
        <v>0</v>
      </c>
      <c r="FX411">
        <v>0</v>
      </c>
      <c r="FY411">
        <v>0</v>
      </c>
      <c r="GA411" t="s">
        <v>3</v>
      </c>
      <c r="GD411">
        <v>0</v>
      </c>
      <c r="GF411">
        <v>2064576171</v>
      </c>
      <c r="GG411">
        <v>2</v>
      </c>
      <c r="GH411">
        <v>1</v>
      </c>
      <c r="GI411">
        <v>2</v>
      </c>
      <c r="GJ411">
        <v>0</v>
      </c>
      <c r="GK411">
        <f>ROUND(R411*(R12)/100,2)</f>
        <v>0</v>
      </c>
      <c r="GL411">
        <f t="shared" si="361"/>
        <v>0</v>
      </c>
      <c r="GM411">
        <f t="shared" si="362"/>
        <v>21374.2</v>
      </c>
      <c r="GN411">
        <f t="shared" si="363"/>
        <v>0</v>
      </c>
      <c r="GO411">
        <f t="shared" si="364"/>
        <v>21374.2</v>
      </c>
      <c r="GP411">
        <f t="shared" si="365"/>
        <v>0</v>
      </c>
      <c r="GR411">
        <v>0</v>
      </c>
      <c r="GS411">
        <v>0</v>
      </c>
      <c r="GT411">
        <v>0</v>
      </c>
      <c r="GU411" t="s">
        <v>3</v>
      </c>
      <c r="GV411">
        <f t="shared" si="366"/>
        <v>0</v>
      </c>
      <c r="GW411">
        <v>1</v>
      </c>
      <c r="GX411">
        <f t="shared" si="367"/>
        <v>0</v>
      </c>
      <c r="HA411">
        <v>0</v>
      </c>
      <c r="HB411">
        <v>0</v>
      </c>
      <c r="HC411">
        <f t="shared" si="368"/>
        <v>0</v>
      </c>
      <c r="HE411" t="s">
        <v>3</v>
      </c>
      <c r="HF411" t="s">
        <v>3</v>
      </c>
      <c r="HM411" t="s">
        <v>3</v>
      </c>
      <c r="HN411" t="s">
        <v>3</v>
      </c>
      <c r="HO411" t="s">
        <v>3</v>
      </c>
      <c r="HP411" t="s">
        <v>3</v>
      </c>
      <c r="HQ411" t="s">
        <v>3</v>
      </c>
      <c r="IK411">
        <v>0</v>
      </c>
    </row>
    <row r="412" spans="1:245" x14ac:dyDescent="0.2">
      <c r="A412">
        <v>17</v>
      </c>
      <c r="B412">
        <v>1</v>
      </c>
      <c r="E412" t="s">
        <v>287</v>
      </c>
      <c r="F412" t="s">
        <v>265</v>
      </c>
      <c r="G412" t="s">
        <v>266</v>
      </c>
      <c r="H412" t="s">
        <v>230</v>
      </c>
      <c r="I412">
        <v>19</v>
      </c>
      <c r="J412">
        <v>0</v>
      </c>
      <c r="K412">
        <v>19</v>
      </c>
      <c r="O412">
        <f t="shared" si="329"/>
        <v>1505.45</v>
      </c>
      <c r="P412">
        <f t="shared" si="330"/>
        <v>1505.45</v>
      </c>
      <c r="Q412">
        <f t="shared" si="331"/>
        <v>0</v>
      </c>
      <c r="R412">
        <f t="shared" si="332"/>
        <v>0</v>
      </c>
      <c r="S412">
        <f t="shared" si="333"/>
        <v>0</v>
      </c>
      <c r="T412">
        <f t="shared" si="334"/>
        <v>0</v>
      </c>
      <c r="U412">
        <f t="shared" si="335"/>
        <v>0</v>
      </c>
      <c r="V412">
        <f t="shared" si="336"/>
        <v>0</v>
      </c>
      <c r="W412">
        <f t="shared" si="337"/>
        <v>0</v>
      </c>
      <c r="X412">
        <f t="shared" si="338"/>
        <v>0</v>
      </c>
      <c r="Y412">
        <f t="shared" si="339"/>
        <v>0</v>
      </c>
      <c r="AA412">
        <v>54346617</v>
      </c>
      <c r="AB412">
        <f t="shared" si="340"/>
        <v>18.09</v>
      </c>
      <c r="AC412">
        <f t="shared" si="341"/>
        <v>18.09</v>
      </c>
      <c r="AD412">
        <f t="shared" si="342"/>
        <v>0</v>
      </c>
      <c r="AE412">
        <f t="shared" si="343"/>
        <v>0</v>
      </c>
      <c r="AF412">
        <f t="shared" si="344"/>
        <v>0</v>
      </c>
      <c r="AG412">
        <f t="shared" si="345"/>
        <v>0</v>
      </c>
      <c r="AH412">
        <f t="shared" si="346"/>
        <v>0</v>
      </c>
      <c r="AI412">
        <f t="shared" si="347"/>
        <v>0</v>
      </c>
      <c r="AJ412">
        <f t="shared" si="348"/>
        <v>0</v>
      </c>
      <c r="AK412">
        <v>18.09</v>
      </c>
      <c r="AL412">
        <v>18.09</v>
      </c>
      <c r="AM412">
        <v>0</v>
      </c>
      <c r="AN412">
        <v>0</v>
      </c>
      <c r="AO412">
        <v>0</v>
      </c>
      <c r="AP412">
        <v>0</v>
      </c>
      <c r="AQ412">
        <v>0</v>
      </c>
      <c r="AR412">
        <v>0</v>
      </c>
      <c r="AS412">
        <v>0</v>
      </c>
      <c r="AT412">
        <v>0</v>
      </c>
      <c r="AU412">
        <v>0</v>
      </c>
      <c r="AV412">
        <v>1</v>
      </c>
      <c r="AW412">
        <v>1</v>
      </c>
      <c r="AZ412">
        <v>1</v>
      </c>
      <c r="BA412">
        <v>1</v>
      </c>
      <c r="BB412">
        <v>1</v>
      </c>
      <c r="BC412">
        <v>4.38</v>
      </c>
      <c r="BD412" t="s">
        <v>3</v>
      </c>
      <c r="BE412" t="s">
        <v>3</v>
      </c>
      <c r="BF412" t="s">
        <v>3</v>
      </c>
      <c r="BG412" t="s">
        <v>3</v>
      </c>
      <c r="BH412">
        <v>3</v>
      </c>
      <c r="BI412">
        <v>2</v>
      </c>
      <c r="BJ412" t="s">
        <v>267</v>
      </c>
      <c r="BM412">
        <v>1618</v>
      </c>
      <c r="BN412">
        <v>0</v>
      </c>
      <c r="BO412" t="s">
        <v>265</v>
      </c>
      <c r="BP412">
        <v>1</v>
      </c>
      <c r="BQ412">
        <v>201</v>
      </c>
      <c r="BR412">
        <v>0</v>
      </c>
      <c r="BS412">
        <v>1</v>
      </c>
      <c r="BT412">
        <v>1</v>
      </c>
      <c r="BU412">
        <v>1</v>
      </c>
      <c r="BV412">
        <v>1</v>
      </c>
      <c r="BW412">
        <v>1</v>
      </c>
      <c r="BX412">
        <v>1</v>
      </c>
      <c r="BY412" t="s">
        <v>3</v>
      </c>
      <c r="BZ412">
        <v>0</v>
      </c>
      <c r="CA412">
        <v>0</v>
      </c>
      <c r="CB412" t="s">
        <v>3</v>
      </c>
      <c r="CE412">
        <v>30</v>
      </c>
      <c r="CF412">
        <v>0</v>
      </c>
      <c r="CG412">
        <v>0</v>
      </c>
      <c r="CM412">
        <v>0</v>
      </c>
      <c r="CN412" t="s">
        <v>3</v>
      </c>
      <c r="CO412">
        <v>0</v>
      </c>
      <c r="CP412">
        <f t="shared" si="349"/>
        <v>1505.45</v>
      </c>
      <c r="CQ412">
        <f t="shared" si="350"/>
        <v>79.23</v>
      </c>
      <c r="CR412">
        <f t="shared" si="351"/>
        <v>0</v>
      </c>
      <c r="CS412">
        <f t="shared" si="352"/>
        <v>0</v>
      </c>
      <c r="CT412">
        <f t="shared" si="353"/>
        <v>0</v>
      </c>
      <c r="CU412">
        <f t="shared" si="354"/>
        <v>0</v>
      </c>
      <c r="CV412">
        <f t="shared" si="355"/>
        <v>0</v>
      </c>
      <c r="CW412">
        <f t="shared" si="356"/>
        <v>0</v>
      </c>
      <c r="CX412">
        <f t="shared" si="357"/>
        <v>0</v>
      </c>
      <c r="CY412">
        <f t="shared" si="358"/>
        <v>0</v>
      </c>
      <c r="CZ412">
        <f t="shared" si="359"/>
        <v>0</v>
      </c>
      <c r="DC412" t="s">
        <v>3</v>
      </c>
      <c r="DD412" t="s">
        <v>3</v>
      </c>
      <c r="DE412" t="s">
        <v>3</v>
      </c>
      <c r="DF412" t="s">
        <v>3</v>
      </c>
      <c r="DG412" t="s">
        <v>3</v>
      </c>
      <c r="DH412" t="s">
        <v>3</v>
      </c>
      <c r="DI412" t="s">
        <v>3</v>
      </c>
      <c r="DJ412" t="s">
        <v>3</v>
      </c>
      <c r="DK412" t="s">
        <v>3</v>
      </c>
      <c r="DL412" t="s">
        <v>3</v>
      </c>
      <c r="DM412" t="s">
        <v>3</v>
      </c>
      <c r="DN412">
        <v>0</v>
      </c>
      <c r="DO412">
        <v>0</v>
      </c>
      <c r="DP412">
        <v>1</v>
      </c>
      <c r="DQ412">
        <v>1</v>
      </c>
      <c r="DU412">
        <v>1010</v>
      </c>
      <c r="DV412" t="s">
        <v>230</v>
      </c>
      <c r="DW412" t="s">
        <v>230</v>
      </c>
      <c r="DX412">
        <v>1</v>
      </c>
      <c r="DZ412" t="s">
        <v>3</v>
      </c>
      <c r="EA412" t="s">
        <v>3</v>
      </c>
      <c r="EB412" t="s">
        <v>3</v>
      </c>
      <c r="EC412" t="s">
        <v>3</v>
      </c>
      <c r="EE412">
        <v>54009362</v>
      </c>
      <c r="EF412">
        <v>201</v>
      </c>
      <c r="EG412" t="s">
        <v>224</v>
      </c>
      <c r="EH412">
        <v>0</v>
      </c>
      <c r="EI412" t="s">
        <v>3</v>
      </c>
      <c r="EJ412">
        <v>2</v>
      </c>
      <c r="EK412">
        <v>1618</v>
      </c>
      <c r="EL412" t="s">
        <v>225</v>
      </c>
      <c r="EM412" t="s">
        <v>226</v>
      </c>
      <c r="EO412" t="s">
        <v>3</v>
      </c>
      <c r="EQ412">
        <v>0</v>
      </c>
      <c r="ER412">
        <v>18.09</v>
      </c>
      <c r="ES412">
        <v>18.09</v>
      </c>
      <c r="ET412">
        <v>0</v>
      </c>
      <c r="EU412">
        <v>0</v>
      </c>
      <c r="EV412">
        <v>0</v>
      </c>
      <c r="EW412">
        <v>0</v>
      </c>
      <c r="EX412">
        <v>0</v>
      </c>
      <c r="EY412">
        <v>0</v>
      </c>
      <c r="FQ412">
        <v>0</v>
      </c>
      <c r="FR412">
        <f t="shared" si="360"/>
        <v>0</v>
      </c>
      <c r="FS412">
        <v>0</v>
      </c>
      <c r="FX412">
        <v>0</v>
      </c>
      <c r="FY412">
        <v>0</v>
      </c>
      <c r="GA412" t="s">
        <v>3</v>
      </c>
      <c r="GD412">
        <v>0</v>
      </c>
      <c r="GF412">
        <v>1537596961</v>
      </c>
      <c r="GG412">
        <v>2</v>
      </c>
      <c r="GH412">
        <v>1</v>
      </c>
      <c r="GI412">
        <v>2</v>
      </c>
      <c r="GJ412">
        <v>0</v>
      </c>
      <c r="GK412">
        <f>ROUND(R412*(R12)/100,2)</f>
        <v>0</v>
      </c>
      <c r="GL412">
        <f t="shared" si="361"/>
        <v>0</v>
      </c>
      <c r="GM412">
        <f t="shared" si="362"/>
        <v>1505.45</v>
      </c>
      <c r="GN412">
        <f t="shared" si="363"/>
        <v>0</v>
      </c>
      <c r="GO412">
        <f t="shared" si="364"/>
        <v>1505.45</v>
      </c>
      <c r="GP412">
        <f t="shared" si="365"/>
        <v>0</v>
      </c>
      <c r="GR412">
        <v>0</v>
      </c>
      <c r="GS412">
        <v>0</v>
      </c>
      <c r="GT412">
        <v>0</v>
      </c>
      <c r="GU412" t="s">
        <v>3</v>
      </c>
      <c r="GV412">
        <f t="shared" si="366"/>
        <v>0</v>
      </c>
      <c r="GW412">
        <v>1</v>
      </c>
      <c r="GX412">
        <f t="shared" si="367"/>
        <v>0</v>
      </c>
      <c r="HA412">
        <v>0</v>
      </c>
      <c r="HB412">
        <v>0</v>
      </c>
      <c r="HC412">
        <f t="shared" si="368"/>
        <v>0</v>
      </c>
      <c r="HE412" t="s">
        <v>3</v>
      </c>
      <c r="HF412" t="s">
        <v>3</v>
      </c>
      <c r="HM412" t="s">
        <v>3</v>
      </c>
      <c r="HN412" t="s">
        <v>3</v>
      </c>
      <c r="HO412" t="s">
        <v>3</v>
      </c>
      <c r="HP412" t="s">
        <v>3</v>
      </c>
      <c r="HQ412" t="s">
        <v>3</v>
      </c>
      <c r="IK412">
        <v>0</v>
      </c>
    </row>
    <row r="413" spans="1:245" x14ac:dyDescent="0.2">
      <c r="A413">
        <v>17</v>
      </c>
      <c r="B413">
        <v>1</v>
      </c>
      <c r="E413" t="s">
        <v>294</v>
      </c>
      <c r="F413" t="s">
        <v>361</v>
      </c>
      <c r="G413" t="s">
        <v>362</v>
      </c>
      <c r="H413" t="s">
        <v>230</v>
      </c>
      <c r="I413">
        <v>2</v>
      </c>
      <c r="J413">
        <v>0</v>
      </c>
      <c r="K413">
        <v>2</v>
      </c>
      <c r="O413">
        <f t="shared" si="329"/>
        <v>2644.59</v>
      </c>
      <c r="P413">
        <f t="shared" si="330"/>
        <v>2644.59</v>
      </c>
      <c r="Q413">
        <f t="shared" si="331"/>
        <v>0</v>
      </c>
      <c r="R413">
        <f t="shared" si="332"/>
        <v>0</v>
      </c>
      <c r="S413">
        <f t="shared" si="333"/>
        <v>0</v>
      </c>
      <c r="T413">
        <f t="shared" si="334"/>
        <v>0</v>
      </c>
      <c r="U413">
        <f t="shared" si="335"/>
        <v>0</v>
      </c>
      <c r="V413">
        <f t="shared" si="336"/>
        <v>0</v>
      </c>
      <c r="W413">
        <f t="shared" si="337"/>
        <v>0</v>
      </c>
      <c r="X413">
        <f t="shared" si="338"/>
        <v>0</v>
      </c>
      <c r="Y413">
        <f t="shared" si="339"/>
        <v>0</v>
      </c>
      <c r="AA413">
        <v>54346617</v>
      </c>
      <c r="AB413">
        <f t="shared" si="340"/>
        <v>337.32</v>
      </c>
      <c r="AC413">
        <f t="shared" si="341"/>
        <v>337.32</v>
      </c>
      <c r="AD413">
        <f t="shared" si="342"/>
        <v>0</v>
      </c>
      <c r="AE413">
        <f t="shared" si="343"/>
        <v>0</v>
      </c>
      <c r="AF413">
        <f t="shared" si="344"/>
        <v>0</v>
      </c>
      <c r="AG413">
        <f t="shared" si="345"/>
        <v>0</v>
      </c>
      <c r="AH413">
        <f t="shared" si="346"/>
        <v>0</v>
      </c>
      <c r="AI413">
        <f t="shared" si="347"/>
        <v>0</v>
      </c>
      <c r="AJ413">
        <f t="shared" si="348"/>
        <v>0</v>
      </c>
      <c r="AK413">
        <v>337.32</v>
      </c>
      <c r="AL413">
        <v>337.32</v>
      </c>
      <c r="AM413">
        <v>0</v>
      </c>
      <c r="AN413">
        <v>0</v>
      </c>
      <c r="AO413">
        <v>0</v>
      </c>
      <c r="AP413">
        <v>0</v>
      </c>
      <c r="AQ413">
        <v>0</v>
      </c>
      <c r="AR413">
        <v>0</v>
      </c>
      <c r="AS413">
        <v>0</v>
      </c>
      <c r="AT413">
        <v>0</v>
      </c>
      <c r="AU413">
        <v>0</v>
      </c>
      <c r="AV413">
        <v>1</v>
      </c>
      <c r="AW413">
        <v>1</v>
      </c>
      <c r="AZ413">
        <v>1</v>
      </c>
      <c r="BA413">
        <v>1</v>
      </c>
      <c r="BB413">
        <v>1</v>
      </c>
      <c r="BC413">
        <v>3.92</v>
      </c>
      <c r="BD413" t="s">
        <v>3</v>
      </c>
      <c r="BE413" t="s">
        <v>3</v>
      </c>
      <c r="BF413" t="s">
        <v>3</v>
      </c>
      <c r="BG413" t="s">
        <v>3</v>
      </c>
      <c r="BH413">
        <v>3</v>
      </c>
      <c r="BI413">
        <v>2</v>
      </c>
      <c r="BJ413" t="s">
        <v>363</v>
      </c>
      <c r="BM413">
        <v>1618</v>
      </c>
      <c r="BN413">
        <v>0</v>
      </c>
      <c r="BO413" t="s">
        <v>361</v>
      </c>
      <c r="BP413">
        <v>1</v>
      </c>
      <c r="BQ413">
        <v>201</v>
      </c>
      <c r="BR413">
        <v>0</v>
      </c>
      <c r="BS413">
        <v>1</v>
      </c>
      <c r="BT413">
        <v>1</v>
      </c>
      <c r="BU413">
        <v>1</v>
      </c>
      <c r="BV413">
        <v>1</v>
      </c>
      <c r="BW413">
        <v>1</v>
      </c>
      <c r="BX413">
        <v>1</v>
      </c>
      <c r="BY413" t="s">
        <v>3</v>
      </c>
      <c r="BZ413">
        <v>0</v>
      </c>
      <c r="CA413">
        <v>0</v>
      </c>
      <c r="CB413" t="s">
        <v>3</v>
      </c>
      <c r="CE413">
        <v>30</v>
      </c>
      <c r="CF413">
        <v>0</v>
      </c>
      <c r="CG413">
        <v>0</v>
      </c>
      <c r="CM413">
        <v>0</v>
      </c>
      <c r="CN413" t="s">
        <v>3</v>
      </c>
      <c r="CO413">
        <v>0</v>
      </c>
      <c r="CP413">
        <f t="shared" si="349"/>
        <v>2644.59</v>
      </c>
      <c r="CQ413">
        <f t="shared" si="350"/>
        <v>1322.29</v>
      </c>
      <c r="CR413">
        <f t="shared" si="351"/>
        <v>0</v>
      </c>
      <c r="CS413">
        <f t="shared" si="352"/>
        <v>0</v>
      </c>
      <c r="CT413">
        <f t="shared" si="353"/>
        <v>0</v>
      </c>
      <c r="CU413">
        <f t="shared" si="354"/>
        <v>0</v>
      </c>
      <c r="CV413">
        <f t="shared" si="355"/>
        <v>0</v>
      </c>
      <c r="CW413">
        <f t="shared" si="356"/>
        <v>0</v>
      </c>
      <c r="CX413">
        <f t="shared" si="357"/>
        <v>0</v>
      </c>
      <c r="CY413">
        <f t="shared" si="358"/>
        <v>0</v>
      </c>
      <c r="CZ413">
        <f t="shared" si="359"/>
        <v>0</v>
      </c>
      <c r="DC413" t="s">
        <v>3</v>
      </c>
      <c r="DD413" t="s">
        <v>3</v>
      </c>
      <c r="DE413" t="s">
        <v>3</v>
      </c>
      <c r="DF413" t="s">
        <v>3</v>
      </c>
      <c r="DG413" t="s">
        <v>3</v>
      </c>
      <c r="DH413" t="s">
        <v>3</v>
      </c>
      <c r="DI413" t="s">
        <v>3</v>
      </c>
      <c r="DJ413" t="s">
        <v>3</v>
      </c>
      <c r="DK413" t="s">
        <v>3</v>
      </c>
      <c r="DL413" t="s">
        <v>3</v>
      </c>
      <c r="DM413" t="s">
        <v>3</v>
      </c>
      <c r="DN413">
        <v>0</v>
      </c>
      <c r="DO413">
        <v>0</v>
      </c>
      <c r="DP413">
        <v>1</v>
      </c>
      <c r="DQ413">
        <v>1</v>
      </c>
      <c r="DU413">
        <v>1010</v>
      </c>
      <c r="DV413" t="s">
        <v>230</v>
      </c>
      <c r="DW413" t="s">
        <v>230</v>
      </c>
      <c r="DX413">
        <v>1</v>
      </c>
      <c r="DZ413" t="s">
        <v>3</v>
      </c>
      <c r="EA413" t="s">
        <v>3</v>
      </c>
      <c r="EB413" t="s">
        <v>3</v>
      </c>
      <c r="EC413" t="s">
        <v>3</v>
      </c>
      <c r="EE413">
        <v>54009362</v>
      </c>
      <c r="EF413">
        <v>201</v>
      </c>
      <c r="EG413" t="s">
        <v>224</v>
      </c>
      <c r="EH413">
        <v>0</v>
      </c>
      <c r="EI413" t="s">
        <v>3</v>
      </c>
      <c r="EJ413">
        <v>2</v>
      </c>
      <c r="EK413">
        <v>1618</v>
      </c>
      <c r="EL413" t="s">
        <v>225</v>
      </c>
      <c r="EM413" t="s">
        <v>226</v>
      </c>
      <c r="EO413" t="s">
        <v>3</v>
      </c>
      <c r="EQ413">
        <v>0</v>
      </c>
      <c r="ER413">
        <v>337.32</v>
      </c>
      <c r="ES413">
        <v>337.32</v>
      </c>
      <c r="ET413">
        <v>0</v>
      </c>
      <c r="EU413">
        <v>0</v>
      </c>
      <c r="EV413">
        <v>0</v>
      </c>
      <c r="EW413">
        <v>0</v>
      </c>
      <c r="EX413">
        <v>0</v>
      </c>
      <c r="EY413">
        <v>0</v>
      </c>
      <c r="FQ413">
        <v>0</v>
      </c>
      <c r="FR413">
        <f t="shared" si="360"/>
        <v>0</v>
      </c>
      <c r="FS413">
        <v>0</v>
      </c>
      <c r="FX413">
        <v>0</v>
      </c>
      <c r="FY413">
        <v>0</v>
      </c>
      <c r="GA413" t="s">
        <v>3</v>
      </c>
      <c r="GD413">
        <v>0</v>
      </c>
      <c r="GF413">
        <v>-1659271909</v>
      </c>
      <c r="GG413">
        <v>2</v>
      </c>
      <c r="GH413">
        <v>1</v>
      </c>
      <c r="GI413">
        <v>2</v>
      </c>
      <c r="GJ413">
        <v>0</v>
      </c>
      <c r="GK413">
        <f>ROUND(R413*(R12)/100,2)</f>
        <v>0</v>
      </c>
      <c r="GL413">
        <f t="shared" si="361"/>
        <v>0</v>
      </c>
      <c r="GM413">
        <f t="shared" si="362"/>
        <v>2644.59</v>
      </c>
      <c r="GN413">
        <f t="shared" si="363"/>
        <v>0</v>
      </c>
      <c r="GO413">
        <f t="shared" si="364"/>
        <v>2644.59</v>
      </c>
      <c r="GP413">
        <f t="shared" si="365"/>
        <v>0</v>
      </c>
      <c r="GR413">
        <v>0</v>
      </c>
      <c r="GS413">
        <v>0</v>
      </c>
      <c r="GT413">
        <v>0</v>
      </c>
      <c r="GU413" t="s">
        <v>3</v>
      </c>
      <c r="GV413">
        <f t="shared" si="366"/>
        <v>0</v>
      </c>
      <c r="GW413">
        <v>1</v>
      </c>
      <c r="GX413">
        <f t="shared" si="367"/>
        <v>0</v>
      </c>
      <c r="HA413">
        <v>0</v>
      </c>
      <c r="HB413">
        <v>0</v>
      </c>
      <c r="HC413">
        <f t="shared" si="368"/>
        <v>0</v>
      </c>
      <c r="HE413" t="s">
        <v>3</v>
      </c>
      <c r="HF413" t="s">
        <v>3</v>
      </c>
      <c r="HM413" t="s">
        <v>3</v>
      </c>
      <c r="HN413" t="s">
        <v>3</v>
      </c>
      <c r="HO413" t="s">
        <v>3</v>
      </c>
      <c r="HP413" t="s">
        <v>3</v>
      </c>
      <c r="HQ413" t="s">
        <v>3</v>
      </c>
      <c r="IK413">
        <v>0</v>
      </c>
    </row>
    <row r="414" spans="1:245" x14ac:dyDescent="0.2">
      <c r="A414">
        <v>17</v>
      </c>
      <c r="B414">
        <v>1</v>
      </c>
      <c r="E414" t="s">
        <v>298</v>
      </c>
      <c r="F414" t="s">
        <v>269</v>
      </c>
      <c r="G414" t="s">
        <v>270</v>
      </c>
      <c r="H414" t="s">
        <v>271</v>
      </c>
      <c r="I414">
        <v>125</v>
      </c>
      <c r="J414">
        <v>0</v>
      </c>
      <c r="K414">
        <v>125</v>
      </c>
      <c r="O414">
        <f t="shared" si="329"/>
        <v>6172.2</v>
      </c>
      <c r="P414">
        <f t="shared" si="330"/>
        <v>6172.2</v>
      </c>
      <c r="Q414">
        <f t="shared" si="331"/>
        <v>0</v>
      </c>
      <c r="R414">
        <f t="shared" si="332"/>
        <v>0</v>
      </c>
      <c r="S414">
        <f t="shared" si="333"/>
        <v>0</v>
      </c>
      <c r="T414">
        <f t="shared" si="334"/>
        <v>0</v>
      </c>
      <c r="U414">
        <f t="shared" si="335"/>
        <v>0</v>
      </c>
      <c r="V414">
        <f t="shared" si="336"/>
        <v>0</v>
      </c>
      <c r="W414">
        <f t="shared" si="337"/>
        <v>0</v>
      </c>
      <c r="X414">
        <f t="shared" si="338"/>
        <v>0</v>
      </c>
      <c r="Y414">
        <f t="shared" si="339"/>
        <v>0</v>
      </c>
      <c r="AA414">
        <v>54346617</v>
      </c>
      <c r="AB414">
        <f t="shared" si="340"/>
        <v>22.86</v>
      </c>
      <c r="AC414">
        <f t="shared" si="341"/>
        <v>22.86</v>
      </c>
      <c r="AD414">
        <f t="shared" si="342"/>
        <v>0</v>
      </c>
      <c r="AE414">
        <f t="shared" si="343"/>
        <v>0</v>
      </c>
      <c r="AF414">
        <f t="shared" si="344"/>
        <v>0</v>
      </c>
      <c r="AG414">
        <f t="shared" si="345"/>
        <v>0</v>
      </c>
      <c r="AH414">
        <f t="shared" si="346"/>
        <v>0</v>
      </c>
      <c r="AI414">
        <f t="shared" si="347"/>
        <v>0</v>
      </c>
      <c r="AJ414">
        <f t="shared" si="348"/>
        <v>0</v>
      </c>
      <c r="AK414">
        <v>22.86</v>
      </c>
      <c r="AL414">
        <v>22.86</v>
      </c>
      <c r="AM414">
        <v>0</v>
      </c>
      <c r="AN414">
        <v>0</v>
      </c>
      <c r="AO414">
        <v>0</v>
      </c>
      <c r="AP414">
        <v>0</v>
      </c>
      <c r="AQ414">
        <v>0</v>
      </c>
      <c r="AR414">
        <v>0</v>
      </c>
      <c r="AS414">
        <v>0</v>
      </c>
      <c r="AT414">
        <v>0</v>
      </c>
      <c r="AU414">
        <v>0</v>
      </c>
      <c r="AV414">
        <v>1</v>
      </c>
      <c r="AW414">
        <v>1</v>
      </c>
      <c r="AZ414">
        <v>1</v>
      </c>
      <c r="BA414">
        <v>1</v>
      </c>
      <c r="BB414">
        <v>1</v>
      </c>
      <c r="BC414">
        <v>2.16</v>
      </c>
      <c r="BD414" t="s">
        <v>3</v>
      </c>
      <c r="BE414" t="s">
        <v>3</v>
      </c>
      <c r="BF414" t="s">
        <v>3</v>
      </c>
      <c r="BG414" t="s">
        <v>3</v>
      </c>
      <c r="BH414">
        <v>3</v>
      </c>
      <c r="BI414">
        <v>2</v>
      </c>
      <c r="BJ414" t="s">
        <v>272</v>
      </c>
      <c r="BM414">
        <v>1618</v>
      </c>
      <c r="BN414">
        <v>0</v>
      </c>
      <c r="BO414" t="s">
        <v>269</v>
      </c>
      <c r="BP414">
        <v>1</v>
      </c>
      <c r="BQ414">
        <v>201</v>
      </c>
      <c r="BR414">
        <v>0</v>
      </c>
      <c r="BS414">
        <v>1</v>
      </c>
      <c r="BT414">
        <v>1</v>
      </c>
      <c r="BU414">
        <v>1</v>
      </c>
      <c r="BV414">
        <v>1</v>
      </c>
      <c r="BW414">
        <v>1</v>
      </c>
      <c r="BX414">
        <v>1</v>
      </c>
      <c r="BY414" t="s">
        <v>3</v>
      </c>
      <c r="BZ414">
        <v>0</v>
      </c>
      <c r="CA414">
        <v>0</v>
      </c>
      <c r="CB414" t="s">
        <v>3</v>
      </c>
      <c r="CE414">
        <v>30</v>
      </c>
      <c r="CF414">
        <v>0</v>
      </c>
      <c r="CG414">
        <v>0</v>
      </c>
      <c r="CM414">
        <v>0</v>
      </c>
      <c r="CN414" t="s">
        <v>3</v>
      </c>
      <c r="CO414">
        <v>0</v>
      </c>
      <c r="CP414">
        <f t="shared" si="349"/>
        <v>6172.2</v>
      </c>
      <c r="CQ414">
        <f t="shared" si="350"/>
        <v>49.38</v>
      </c>
      <c r="CR414">
        <f t="shared" si="351"/>
        <v>0</v>
      </c>
      <c r="CS414">
        <f t="shared" si="352"/>
        <v>0</v>
      </c>
      <c r="CT414">
        <f t="shared" si="353"/>
        <v>0</v>
      </c>
      <c r="CU414">
        <f t="shared" si="354"/>
        <v>0</v>
      </c>
      <c r="CV414">
        <f t="shared" si="355"/>
        <v>0</v>
      </c>
      <c r="CW414">
        <f t="shared" si="356"/>
        <v>0</v>
      </c>
      <c r="CX414">
        <f t="shared" si="357"/>
        <v>0</v>
      </c>
      <c r="CY414">
        <f t="shared" si="358"/>
        <v>0</v>
      </c>
      <c r="CZ414">
        <f t="shared" si="359"/>
        <v>0</v>
      </c>
      <c r="DC414" t="s">
        <v>3</v>
      </c>
      <c r="DD414" t="s">
        <v>3</v>
      </c>
      <c r="DE414" t="s">
        <v>3</v>
      </c>
      <c r="DF414" t="s">
        <v>3</v>
      </c>
      <c r="DG414" t="s">
        <v>3</v>
      </c>
      <c r="DH414" t="s">
        <v>3</v>
      </c>
      <c r="DI414" t="s">
        <v>3</v>
      </c>
      <c r="DJ414" t="s">
        <v>3</v>
      </c>
      <c r="DK414" t="s">
        <v>3</v>
      </c>
      <c r="DL414" t="s">
        <v>3</v>
      </c>
      <c r="DM414" t="s">
        <v>3</v>
      </c>
      <c r="DN414">
        <v>0</v>
      </c>
      <c r="DO414">
        <v>0</v>
      </c>
      <c r="DP414">
        <v>1</v>
      </c>
      <c r="DQ414">
        <v>1</v>
      </c>
      <c r="DU414">
        <v>1003</v>
      </c>
      <c r="DV414" t="s">
        <v>271</v>
      </c>
      <c r="DW414" t="s">
        <v>271</v>
      </c>
      <c r="DX414">
        <v>1</v>
      </c>
      <c r="DZ414" t="s">
        <v>3</v>
      </c>
      <c r="EA414" t="s">
        <v>3</v>
      </c>
      <c r="EB414" t="s">
        <v>3</v>
      </c>
      <c r="EC414" t="s">
        <v>3</v>
      </c>
      <c r="EE414">
        <v>54009362</v>
      </c>
      <c r="EF414">
        <v>201</v>
      </c>
      <c r="EG414" t="s">
        <v>224</v>
      </c>
      <c r="EH414">
        <v>0</v>
      </c>
      <c r="EI414" t="s">
        <v>3</v>
      </c>
      <c r="EJ414">
        <v>2</v>
      </c>
      <c r="EK414">
        <v>1618</v>
      </c>
      <c r="EL414" t="s">
        <v>225</v>
      </c>
      <c r="EM414" t="s">
        <v>226</v>
      </c>
      <c r="EO414" t="s">
        <v>3</v>
      </c>
      <c r="EQ414">
        <v>0</v>
      </c>
      <c r="ER414">
        <v>22.86</v>
      </c>
      <c r="ES414">
        <v>22.86</v>
      </c>
      <c r="ET414">
        <v>0</v>
      </c>
      <c r="EU414">
        <v>0</v>
      </c>
      <c r="EV414">
        <v>0</v>
      </c>
      <c r="EW414">
        <v>0</v>
      </c>
      <c r="EX414">
        <v>0</v>
      </c>
      <c r="EY414">
        <v>0</v>
      </c>
      <c r="FQ414">
        <v>0</v>
      </c>
      <c r="FR414">
        <f t="shared" si="360"/>
        <v>0</v>
      </c>
      <c r="FS414">
        <v>0</v>
      </c>
      <c r="FX414">
        <v>0</v>
      </c>
      <c r="FY414">
        <v>0</v>
      </c>
      <c r="GA414" t="s">
        <v>3</v>
      </c>
      <c r="GD414">
        <v>0</v>
      </c>
      <c r="GF414">
        <v>615915321</v>
      </c>
      <c r="GG414">
        <v>2</v>
      </c>
      <c r="GH414">
        <v>1</v>
      </c>
      <c r="GI414">
        <v>2</v>
      </c>
      <c r="GJ414">
        <v>0</v>
      </c>
      <c r="GK414">
        <f>ROUND(R414*(R12)/100,2)</f>
        <v>0</v>
      </c>
      <c r="GL414">
        <f t="shared" si="361"/>
        <v>0</v>
      </c>
      <c r="GM414">
        <f t="shared" si="362"/>
        <v>6172.2</v>
      </c>
      <c r="GN414">
        <f t="shared" si="363"/>
        <v>0</v>
      </c>
      <c r="GO414">
        <f t="shared" si="364"/>
        <v>6172.2</v>
      </c>
      <c r="GP414">
        <f t="shared" si="365"/>
        <v>0</v>
      </c>
      <c r="GR414">
        <v>0</v>
      </c>
      <c r="GS414">
        <v>0</v>
      </c>
      <c r="GT414">
        <v>0</v>
      </c>
      <c r="GU414" t="s">
        <v>3</v>
      </c>
      <c r="GV414">
        <f t="shared" si="366"/>
        <v>0</v>
      </c>
      <c r="GW414">
        <v>1</v>
      </c>
      <c r="GX414">
        <f t="shared" si="367"/>
        <v>0</v>
      </c>
      <c r="HA414">
        <v>0</v>
      </c>
      <c r="HB414">
        <v>0</v>
      </c>
      <c r="HC414">
        <f t="shared" si="368"/>
        <v>0</v>
      </c>
      <c r="HE414" t="s">
        <v>3</v>
      </c>
      <c r="HF414" t="s">
        <v>3</v>
      </c>
      <c r="HM414" t="s">
        <v>3</v>
      </c>
      <c r="HN414" t="s">
        <v>3</v>
      </c>
      <c r="HO414" t="s">
        <v>3</v>
      </c>
      <c r="HP414" t="s">
        <v>3</v>
      </c>
      <c r="HQ414" t="s">
        <v>3</v>
      </c>
      <c r="IK414">
        <v>0</v>
      </c>
    </row>
    <row r="415" spans="1:245" x14ac:dyDescent="0.2">
      <c r="A415">
        <v>17</v>
      </c>
      <c r="B415">
        <v>1</v>
      </c>
      <c r="E415" t="s">
        <v>303</v>
      </c>
      <c r="F415" t="s">
        <v>274</v>
      </c>
      <c r="G415" t="s">
        <v>275</v>
      </c>
      <c r="H415" t="s">
        <v>276</v>
      </c>
      <c r="I415">
        <f>ROUND(125/100,9)</f>
        <v>1.25</v>
      </c>
      <c r="J415">
        <v>0</v>
      </c>
      <c r="K415">
        <f>ROUND(125/100,9)</f>
        <v>1.25</v>
      </c>
      <c r="O415">
        <f t="shared" si="329"/>
        <v>2141.42</v>
      </c>
      <c r="P415">
        <f t="shared" si="330"/>
        <v>2141.42</v>
      </c>
      <c r="Q415">
        <f t="shared" si="331"/>
        <v>0</v>
      </c>
      <c r="R415">
        <f t="shared" si="332"/>
        <v>0</v>
      </c>
      <c r="S415">
        <f t="shared" si="333"/>
        <v>0</v>
      </c>
      <c r="T415">
        <f t="shared" si="334"/>
        <v>0</v>
      </c>
      <c r="U415">
        <f t="shared" si="335"/>
        <v>0</v>
      </c>
      <c r="V415">
        <f t="shared" si="336"/>
        <v>0</v>
      </c>
      <c r="W415">
        <f t="shared" si="337"/>
        <v>0</v>
      </c>
      <c r="X415">
        <f t="shared" si="338"/>
        <v>0</v>
      </c>
      <c r="Y415">
        <f t="shared" si="339"/>
        <v>0</v>
      </c>
      <c r="AA415">
        <v>54346617</v>
      </c>
      <c r="AB415">
        <f t="shared" si="340"/>
        <v>596.91</v>
      </c>
      <c r="AC415">
        <f t="shared" si="341"/>
        <v>596.91</v>
      </c>
      <c r="AD415">
        <f t="shared" si="342"/>
        <v>0</v>
      </c>
      <c r="AE415">
        <f t="shared" si="343"/>
        <v>0</v>
      </c>
      <c r="AF415">
        <f t="shared" si="344"/>
        <v>0</v>
      </c>
      <c r="AG415">
        <f t="shared" si="345"/>
        <v>0</v>
      </c>
      <c r="AH415">
        <f t="shared" si="346"/>
        <v>0</v>
      </c>
      <c r="AI415">
        <f t="shared" si="347"/>
        <v>0</v>
      </c>
      <c r="AJ415">
        <f t="shared" si="348"/>
        <v>0</v>
      </c>
      <c r="AK415">
        <v>596.91</v>
      </c>
      <c r="AL415">
        <v>596.91</v>
      </c>
      <c r="AM415">
        <v>0</v>
      </c>
      <c r="AN415">
        <v>0</v>
      </c>
      <c r="AO415">
        <v>0</v>
      </c>
      <c r="AP415">
        <v>0</v>
      </c>
      <c r="AQ415">
        <v>0</v>
      </c>
      <c r="AR415">
        <v>0</v>
      </c>
      <c r="AS415">
        <v>0</v>
      </c>
      <c r="AT415">
        <v>0</v>
      </c>
      <c r="AU415">
        <v>0</v>
      </c>
      <c r="AV415">
        <v>1</v>
      </c>
      <c r="AW415">
        <v>1</v>
      </c>
      <c r="AZ415">
        <v>1</v>
      </c>
      <c r="BA415">
        <v>1</v>
      </c>
      <c r="BB415">
        <v>1</v>
      </c>
      <c r="BC415">
        <v>2.87</v>
      </c>
      <c r="BD415" t="s">
        <v>3</v>
      </c>
      <c r="BE415" t="s">
        <v>3</v>
      </c>
      <c r="BF415" t="s">
        <v>3</v>
      </c>
      <c r="BG415" t="s">
        <v>3</v>
      </c>
      <c r="BH415">
        <v>3</v>
      </c>
      <c r="BI415">
        <v>2</v>
      </c>
      <c r="BJ415" t="s">
        <v>277</v>
      </c>
      <c r="BM415">
        <v>1618</v>
      </c>
      <c r="BN415">
        <v>0</v>
      </c>
      <c r="BO415" t="s">
        <v>274</v>
      </c>
      <c r="BP415">
        <v>1</v>
      </c>
      <c r="BQ415">
        <v>201</v>
      </c>
      <c r="BR415">
        <v>0</v>
      </c>
      <c r="BS415">
        <v>1</v>
      </c>
      <c r="BT415">
        <v>1</v>
      </c>
      <c r="BU415">
        <v>1</v>
      </c>
      <c r="BV415">
        <v>1</v>
      </c>
      <c r="BW415">
        <v>1</v>
      </c>
      <c r="BX415">
        <v>1</v>
      </c>
      <c r="BY415" t="s">
        <v>3</v>
      </c>
      <c r="BZ415">
        <v>0</v>
      </c>
      <c r="CA415">
        <v>0</v>
      </c>
      <c r="CB415" t="s">
        <v>3</v>
      </c>
      <c r="CE415">
        <v>30</v>
      </c>
      <c r="CF415">
        <v>0</v>
      </c>
      <c r="CG415">
        <v>0</v>
      </c>
      <c r="CM415">
        <v>0</v>
      </c>
      <c r="CN415" t="s">
        <v>3</v>
      </c>
      <c r="CO415">
        <v>0</v>
      </c>
      <c r="CP415">
        <f t="shared" si="349"/>
        <v>2141.42</v>
      </c>
      <c r="CQ415">
        <f t="shared" si="350"/>
        <v>1713.13</v>
      </c>
      <c r="CR415">
        <f t="shared" si="351"/>
        <v>0</v>
      </c>
      <c r="CS415">
        <f t="shared" si="352"/>
        <v>0</v>
      </c>
      <c r="CT415">
        <f t="shared" si="353"/>
        <v>0</v>
      </c>
      <c r="CU415">
        <f t="shared" si="354"/>
        <v>0</v>
      </c>
      <c r="CV415">
        <f t="shared" si="355"/>
        <v>0</v>
      </c>
      <c r="CW415">
        <f t="shared" si="356"/>
        <v>0</v>
      </c>
      <c r="CX415">
        <f t="shared" si="357"/>
        <v>0</v>
      </c>
      <c r="CY415">
        <f t="shared" si="358"/>
        <v>0</v>
      </c>
      <c r="CZ415">
        <f t="shared" si="359"/>
        <v>0</v>
      </c>
      <c r="DC415" t="s">
        <v>3</v>
      </c>
      <c r="DD415" t="s">
        <v>3</v>
      </c>
      <c r="DE415" t="s">
        <v>3</v>
      </c>
      <c r="DF415" t="s">
        <v>3</v>
      </c>
      <c r="DG415" t="s">
        <v>3</v>
      </c>
      <c r="DH415" t="s">
        <v>3</v>
      </c>
      <c r="DI415" t="s">
        <v>3</v>
      </c>
      <c r="DJ415" t="s">
        <v>3</v>
      </c>
      <c r="DK415" t="s">
        <v>3</v>
      </c>
      <c r="DL415" t="s">
        <v>3</v>
      </c>
      <c r="DM415" t="s">
        <v>3</v>
      </c>
      <c r="DN415">
        <v>0</v>
      </c>
      <c r="DO415">
        <v>0</v>
      </c>
      <c r="DP415">
        <v>1</v>
      </c>
      <c r="DQ415">
        <v>1</v>
      </c>
      <c r="DU415">
        <v>1010</v>
      </c>
      <c r="DV415" t="s">
        <v>276</v>
      </c>
      <c r="DW415" t="s">
        <v>276</v>
      </c>
      <c r="DX415">
        <v>100</v>
      </c>
      <c r="DZ415" t="s">
        <v>3</v>
      </c>
      <c r="EA415" t="s">
        <v>3</v>
      </c>
      <c r="EB415" t="s">
        <v>3</v>
      </c>
      <c r="EC415" t="s">
        <v>3</v>
      </c>
      <c r="EE415">
        <v>54009362</v>
      </c>
      <c r="EF415">
        <v>201</v>
      </c>
      <c r="EG415" t="s">
        <v>224</v>
      </c>
      <c r="EH415">
        <v>0</v>
      </c>
      <c r="EI415" t="s">
        <v>3</v>
      </c>
      <c r="EJ415">
        <v>2</v>
      </c>
      <c r="EK415">
        <v>1618</v>
      </c>
      <c r="EL415" t="s">
        <v>225</v>
      </c>
      <c r="EM415" t="s">
        <v>226</v>
      </c>
      <c r="EO415" t="s">
        <v>3</v>
      </c>
      <c r="EQ415">
        <v>0</v>
      </c>
      <c r="ER415">
        <v>596.91</v>
      </c>
      <c r="ES415">
        <v>596.91</v>
      </c>
      <c r="ET415">
        <v>0</v>
      </c>
      <c r="EU415">
        <v>0</v>
      </c>
      <c r="EV415">
        <v>0</v>
      </c>
      <c r="EW415">
        <v>0</v>
      </c>
      <c r="EX415">
        <v>0</v>
      </c>
      <c r="EY415">
        <v>0</v>
      </c>
      <c r="FQ415">
        <v>0</v>
      </c>
      <c r="FR415">
        <f t="shared" si="360"/>
        <v>0</v>
      </c>
      <c r="FS415">
        <v>0</v>
      </c>
      <c r="FX415">
        <v>0</v>
      </c>
      <c r="FY415">
        <v>0</v>
      </c>
      <c r="GA415" t="s">
        <v>3</v>
      </c>
      <c r="GD415">
        <v>0</v>
      </c>
      <c r="GF415">
        <v>-1651132875</v>
      </c>
      <c r="GG415">
        <v>2</v>
      </c>
      <c r="GH415">
        <v>1</v>
      </c>
      <c r="GI415">
        <v>2</v>
      </c>
      <c r="GJ415">
        <v>0</v>
      </c>
      <c r="GK415">
        <f>ROUND(R415*(R12)/100,2)</f>
        <v>0</v>
      </c>
      <c r="GL415">
        <f t="shared" si="361"/>
        <v>0</v>
      </c>
      <c r="GM415">
        <f t="shared" si="362"/>
        <v>2141.42</v>
      </c>
      <c r="GN415">
        <f t="shared" si="363"/>
        <v>0</v>
      </c>
      <c r="GO415">
        <f t="shared" si="364"/>
        <v>2141.42</v>
      </c>
      <c r="GP415">
        <f t="shared" si="365"/>
        <v>0</v>
      </c>
      <c r="GR415">
        <v>0</v>
      </c>
      <c r="GS415">
        <v>0</v>
      </c>
      <c r="GT415">
        <v>0</v>
      </c>
      <c r="GU415" t="s">
        <v>3</v>
      </c>
      <c r="GV415">
        <f t="shared" si="366"/>
        <v>0</v>
      </c>
      <c r="GW415">
        <v>1</v>
      </c>
      <c r="GX415">
        <f t="shared" si="367"/>
        <v>0</v>
      </c>
      <c r="HA415">
        <v>0</v>
      </c>
      <c r="HB415">
        <v>0</v>
      </c>
      <c r="HC415">
        <f t="shared" si="368"/>
        <v>0</v>
      </c>
      <c r="HE415" t="s">
        <v>3</v>
      </c>
      <c r="HF415" t="s">
        <v>3</v>
      </c>
      <c r="HM415" t="s">
        <v>3</v>
      </c>
      <c r="HN415" t="s">
        <v>3</v>
      </c>
      <c r="HO415" t="s">
        <v>3</v>
      </c>
      <c r="HP415" t="s">
        <v>3</v>
      </c>
      <c r="HQ415" t="s">
        <v>3</v>
      </c>
      <c r="IK415">
        <v>0</v>
      </c>
    </row>
    <row r="417" spans="1:206" x14ac:dyDescent="0.2">
      <c r="A417" s="2">
        <v>51</v>
      </c>
      <c r="B417" s="2">
        <f>B392</f>
        <v>1</v>
      </c>
      <c r="C417" s="2">
        <f>A392</f>
        <v>4</v>
      </c>
      <c r="D417" s="2">
        <f>ROW(A392)</f>
        <v>392</v>
      </c>
      <c r="E417" s="2"/>
      <c r="F417" s="2" t="str">
        <f>IF(F392&lt;&gt;"",F392,"")</f>
        <v>Новый раздел</v>
      </c>
      <c r="G417" s="2" t="str">
        <f>IF(G392&lt;&gt;"",G392,"")</f>
        <v>Материалы не учтенные ценником</v>
      </c>
      <c r="H417" s="2">
        <v>0</v>
      </c>
      <c r="I417" s="2"/>
      <c r="J417" s="2"/>
      <c r="K417" s="2"/>
      <c r="L417" s="2"/>
      <c r="M417" s="2"/>
      <c r="N417" s="2"/>
      <c r="O417" s="2">
        <f t="shared" ref="O417:T417" si="369">ROUND(AB417,2)</f>
        <v>663090.61</v>
      </c>
      <c r="P417" s="2">
        <f t="shared" si="369"/>
        <v>663090.61</v>
      </c>
      <c r="Q417" s="2">
        <f t="shared" si="369"/>
        <v>0</v>
      </c>
      <c r="R417" s="2">
        <f t="shared" si="369"/>
        <v>0</v>
      </c>
      <c r="S417" s="2">
        <f t="shared" si="369"/>
        <v>0</v>
      </c>
      <c r="T417" s="2">
        <f t="shared" si="369"/>
        <v>0</v>
      </c>
      <c r="U417" s="2">
        <f>AH417</f>
        <v>0</v>
      </c>
      <c r="V417" s="2">
        <f>AI417</f>
        <v>0</v>
      </c>
      <c r="W417" s="2">
        <f>ROUND(AJ417,2)</f>
        <v>0</v>
      </c>
      <c r="X417" s="2">
        <f>ROUND(AK417,2)</f>
        <v>0</v>
      </c>
      <c r="Y417" s="2">
        <f>ROUND(AL417,2)</f>
        <v>0</v>
      </c>
      <c r="Z417" s="2"/>
      <c r="AA417" s="2"/>
      <c r="AB417" s="2">
        <f>ROUND(SUMIF(AA396:AA415,"=54346617",O396:O415),2)</f>
        <v>663090.61</v>
      </c>
      <c r="AC417" s="2">
        <f>ROUND(SUMIF(AA396:AA415,"=54346617",P396:P415),2)</f>
        <v>663090.61</v>
      </c>
      <c r="AD417" s="2">
        <f>ROUND(SUMIF(AA396:AA415,"=54346617",Q396:Q415),2)</f>
        <v>0</v>
      </c>
      <c r="AE417" s="2">
        <f>ROUND(SUMIF(AA396:AA415,"=54346617",R396:R415),2)</f>
        <v>0</v>
      </c>
      <c r="AF417" s="2">
        <f>ROUND(SUMIF(AA396:AA415,"=54346617",S396:S415),2)</f>
        <v>0</v>
      </c>
      <c r="AG417" s="2">
        <f>ROUND(SUMIF(AA396:AA415,"=54346617",T396:T415),2)</f>
        <v>0</v>
      </c>
      <c r="AH417" s="2">
        <f>SUMIF(AA396:AA415,"=54346617",U396:U415)</f>
        <v>0</v>
      </c>
      <c r="AI417" s="2">
        <f>SUMIF(AA396:AA415,"=54346617",V396:V415)</f>
        <v>0</v>
      </c>
      <c r="AJ417" s="2">
        <f>ROUND(SUMIF(AA396:AA415,"=54346617",W396:W415),2)</f>
        <v>0</v>
      </c>
      <c r="AK417" s="2">
        <f>ROUND(SUMIF(AA396:AA415,"=54346617",X396:X415),2)</f>
        <v>0</v>
      </c>
      <c r="AL417" s="2">
        <f>ROUND(SUMIF(AA396:AA415,"=54346617",Y396:Y415),2)</f>
        <v>0</v>
      </c>
      <c r="AM417" s="2"/>
      <c r="AN417" s="2"/>
      <c r="AO417" s="2">
        <f t="shared" ref="AO417:BD417" si="370">ROUND(BX417,2)</f>
        <v>0</v>
      </c>
      <c r="AP417" s="2">
        <f t="shared" si="370"/>
        <v>0</v>
      </c>
      <c r="AQ417" s="2">
        <f t="shared" si="370"/>
        <v>0</v>
      </c>
      <c r="AR417" s="2">
        <f t="shared" si="370"/>
        <v>663090.61</v>
      </c>
      <c r="AS417" s="2">
        <f t="shared" si="370"/>
        <v>58372.99</v>
      </c>
      <c r="AT417" s="2">
        <f t="shared" si="370"/>
        <v>604717.62</v>
      </c>
      <c r="AU417" s="2">
        <f t="shared" si="370"/>
        <v>0</v>
      </c>
      <c r="AV417" s="2">
        <f t="shared" si="370"/>
        <v>663090.61</v>
      </c>
      <c r="AW417" s="2">
        <f t="shared" si="370"/>
        <v>663090.61</v>
      </c>
      <c r="AX417" s="2">
        <f t="shared" si="370"/>
        <v>0</v>
      </c>
      <c r="AY417" s="2">
        <f t="shared" si="370"/>
        <v>663090.61</v>
      </c>
      <c r="AZ417" s="2">
        <f t="shared" si="370"/>
        <v>0</v>
      </c>
      <c r="BA417" s="2">
        <f t="shared" si="370"/>
        <v>0</v>
      </c>
      <c r="BB417" s="2">
        <f t="shared" si="370"/>
        <v>0</v>
      </c>
      <c r="BC417" s="2">
        <f t="shared" si="370"/>
        <v>0</v>
      </c>
      <c r="BD417" s="2">
        <f t="shared" si="370"/>
        <v>0</v>
      </c>
      <c r="BE417" s="2"/>
      <c r="BF417" s="2"/>
      <c r="BG417" s="2"/>
      <c r="BH417" s="2"/>
      <c r="BI417" s="2"/>
      <c r="BJ417" s="2"/>
      <c r="BK417" s="2"/>
      <c r="BL417" s="2"/>
      <c r="BM417" s="2"/>
      <c r="BN417" s="2"/>
      <c r="BO417" s="2"/>
      <c r="BP417" s="2"/>
      <c r="BQ417" s="2"/>
      <c r="BR417" s="2"/>
      <c r="BS417" s="2"/>
      <c r="BT417" s="2"/>
      <c r="BU417" s="2"/>
      <c r="BV417" s="2"/>
      <c r="BW417" s="2"/>
      <c r="BX417" s="2">
        <f>ROUND(SUMIF(AA396:AA415,"=54346617",FQ396:FQ415),2)</f>
        <v>0</v>
      </c>
      <c r="BY417" s="2">
        <f>ROUND(SUMIF(AA396:AA415,"=54346617",FR396:FR415),2)</f>
        <v>0</v>
      </c>
      <c r="BZ417" s="2">
        <f>ROUND(SUMIF(AA396:AA415,"=54346617",GL396:GL415),2)</f>
        <v>0</v>
      </c>
      <c r="CA417" s="2">
        <f>ROUND(SUMIF(AA396:AA415,"=54346617",GM396:GM415),2)</f>
        <v>663090.61</v>
      </c>
      <c r="CB417" s="2">
        <f>ROUND(SUMIF(AA396:AA415,"=54346617",GN396:GN415),2)</f>
        <v>58372.99</v>
      </c>
      <c r="CC417" s="2">
        <f>ROUND(SUMIF(AA396:AA415,"=54346617",GO396:GO415),2)</f>
        <v>604717.62</v>
      </c>
      <c r="CD417" s="2">
        <f>ROUND(SUMIF(AA396:AA415,"=54346617",GP396:GP415),2)</f>
        <v>0</v>
      </c>
      <c r="CE417" s="2">
        <f>AC417-BX417</f>
        <v>663090.61</v>
      </c>
      <c r="CF417" s="2">
        <f>AC417-BY417</f>
        <v>663090.61</v>
      </c>
      <c r="CG417" s="2">
        <f>BX417-BZ417</f>
        <v>0</v>
      </c>
      <c r="CH417" s="2">
        <f>AC417-BX417-BY417+BZ417</f>
        <v>663090.61</v>
      </c>
      <c r="CI417" s="2">
        <f>BY417-BZ417</f>
        <v>0</v>
      </c>
      <c r="CJ417" s="2">
        <f>ROUND(SUMIF(AA396:AA415,"=54346617",GX396:GX415),2)</f>
        <v>0</v>
      </c>
      <c r="CK417" s="2">
        <f>ROUND(SUMIF(AA396:AA415,"=54346617",GY396:GY415),2)</f>
        <v>0</v>
      </c>
      <c r="CL417" s="2">
        <f>ROUND(SUMIF(AA396:AA415,"=54346617",GZ396:GZ415),2)</f>
        <v>0</v>
      </c>
      <c r="CM417" s="2">
        <f>ROUND(SUMIF(AA396:AA415,"=54346617",HD396:HD415),2)</f>
        <v>0</v>
      </c>
      <c r="CN417" s="2"/>
      <c r="CO417" s="2"/>
      <c r="CP417" s="2"/>
      <c r="CQ417" s="2"/>
      <c r="CR417" s="2"/>
      <c r="CS417" s="2"/>
      <c r="CT417" s="2"/>
      <c r="CU417" s="2"/>
      <c r="CV417" s="2"/>
      <c r="CW417" s="2"/>
      <c r="CX417" s="2"/>
      <c r="CY417" s="2"/>
      <c r="CZ417" s="2"/>
      <c r="DA417" s="2"/>
      <c r="DB417" s="2"/>
      <c r="DC417" s="2"/>
      <c r="DD417" s="2"/>
      <c r="DE417" s="2"/>
      <c r="DF417" s="2"/>
      <c r="DG417" s="3"/>
      <c r="DH417" s="3"/>
      <c r="DI417" s="3"/>
      <c r="DJ417" s="3"/>
      <c r="DK417" s="3"/>
      <c r="DL417" s="3"/>
      <c r="DM417" s="3"/>
      <c r="DN417" s="3"/>
      <c r="DO417" s="3"/>
      <c r="DP417" s="3"/>
      <c r="DQ417" s="3"/>
      <c r="DR417" s="3"/>
      <c r="DS417" s="3"/>
      <c r="DT417" s="3"/>
      <c r="DU417" s="3"/>
      <c r="DV417" s="3"/>
      <c r="DW417" s="3"/>
      <c r="DX417" s="3"/>
      <c r="DY417" s="3"/>
      <c r="DZ417" s="3"/>
      <c r="EA417" s="3"/>
      <c r="EB417" s="3"/>
      <c r="EC417" s="3"/>
      <c r="ED417" s="3"/>
      <c r="EE417" s="3"/>
      <c r="EF417" s="3"/>
      <c r="EG417" s="3"/>
      <c r="EH417" s="3"/>
      <c r="EI417" s="3"/>
      <c r="EJ417" s="3"/>
      <c r="EK417" s="3"/>
      <c r="EL417" s="3"/>
      <c r="EM417" s="3"/>
      <c r="EN417" s="3"/>
      <c r="EO417" s="3"/>
      <c r="EP417" s="3"/>
      <c r="EQ417" s="3"/>
      <c r="ER417" s="3"/>
      <c r="ES417" s="3"/>
      <c r="ET417" s="3"/>
      <c r="EU417" s="3"/>
      <c r="EV417" s="3"/>
      <c r="EW417" s="3"/>
      <c r="EX417" s="3"/>
      <c r="EY417" s="3"/>
      <c r="EZ417" s="3"/>
      <c r="FA417" s="3"/>
      <c r="FB417" s="3"/>
      <c r="FC417" s="3"/>
      <c r="FD417" s="3"/>
      <c r="FE417" s="3"/>
      <c r="FF417" s="3"/>
      <c r="FG417" s="3"/>
      <c r="FH417" s="3"/>
      <c r="FI417" s="3"/>
      <c r="FJ417" s="3"/>
      <c r="FK417" s="3"/>
      <c r="FL417" s="3"/>
      <c r="FM417" s="3"/>
      <c r="FN417" s="3"/>
      <c r="FO417" s="3"/>
      <c r="FP417" s="3"/>
      <c r="FQ417" s="3"/>
      <c r="FR417" s="3"/>
      <c r="FS417" s="3"/>
      <c r="FT417" s="3"/>
      <c r="FU417" s="3"/>
      <c r="FV417" s="3"/>
      <c r="FW417" s="3"/>
      <c r="FX417" s="3"/>
      <c r="FY417" s="3"/>
      <c r="FZ417" s="3"/>
      <c r="GA417" s="3"/>
      <c r="GB417" s="3"/>
      <c r="GC417" s="3"/>
      <c r="GD417" s="3"/>
      <c r="GE417" s="3"/>
      <c r="GF417" s="3"/>
      <c r="GG417" s="3"/>
      <c r="GH417" s="3"/>
      <c r="GI417" s="3"/>
      <c r="GJ417" s="3"/>
      <c r="GK417" s="3"/>
      <c r="GL417" s="3"/>
      <c r="GM417" s="3"/>
      <c r="GN417" s="3"/>
      <c r="GO417" s="3"/>
      <c r="GP417" s="3"/>
      <c r="GQ417" s="3"/>
      <c r="GR417" s="3"/>
      <c r="GS417" s="3"/>
      <c r="GT417" s="3"/>
      <c r="GU417" s="3"/>
      <c r="GV417" s="3"/>
      <c r="GW417" s="3"/>
      <c r="GX417" s="3">
        <v>0</v>
      </c>
    </row>
    <row r="419" spans="1:206" x14ac:dyDescent="0.2">
      <c r="A419" s="4">
        <v>50</v>
      </c>
      <c r="B419" s="4">
        <v>0</v>
      </c>
      <c r="C419" s="4">
        <v>0</v>
      </c>
      <c r="D419" s="4">
        <v>1</v>
      </c>
      <c r="E419" s="4">
        <v>201</v>
      </c>
      <c r="F419" s="4">
        <f>ROUND(Source!O417,O419)</f>
        <v>663090.61</v>
      </c>
      <c r="G419" s="4" t="s">
        <v>104</v>
      </c>
      <c r="H419" s="4" t="s">
        <v>105</v>
      </c>
      <c r="I419" s="4"/>
      <c r="J419" s="4"/>
      <c r="K419" s="4">
        <v>-201</v>
      </c>
      <c r="L419" s="4">
        <v>1</v>
      </c>
      <c r="M419" s="4">
        <v>3</v>
      </c>
      <c r="N419" s="4" t="s">
        <v>3</v>
      </c>
      <c r="O419" s="4">
        <v>2</v>
      </c>
      <c r="P419" s="4"/>
      <c r="Q419" s="4"/>
      <c r="R419" s="4"/>
      <c r="S419" s="4"/>
      <c r="T419" s="4"/>
      <c r="U419" s="4"/>
      <c r="V419" s="4"/>
      <c r="W419" s="4">
        <v>663090.61</v>
      </c>
      <c r="X419" s="4">
        <v>1</v>
      </c>
      <c r="Y419" s="4">
        <v>663090.61</v>
      </c>
      <c r="Z419" s="4"/>
      <c r="AA419" s="4"/>
      <c r="AB419" s="4"/>
    </row>
    <row r="420" spans="1:206" x14ac:dyDescent="0.2">
      <c r="A420" s="4">
        <v>50</v>
      </c>
      <c r="B420" s="4">
        <v>0</v>
      </c>
      <c r="C420" s="4">
        <v>0</v>
      </c>
      <c r="D420" s="4">
        <v>1</v>
      </c>
      <c r="E420" s="4">
        <v>202</v>
      </c>
      <c r="F420" s="4">
        <f>ROUND(Source!P417,O420)</f>
        <v>663090.61</v>
      </c>
      <c r="G420" s="4" t="s">
        <v>106</v>
      </c>
      <c r="H420" s="4" t="s">
        <v>107</v>
      </c>
      <c r="I420" s="4"/>
      <c r="J420" s="4"/>
      <c r="K420" s="4">
        <v>-202</v>
      </c>
      <c r="L420" s="4">
        <v>2</v>
      </c>
      <c r="M420" s="4">
        <v>3</v>
      </c>
      <c r="N420" s="4" t="s">
        <v>3</v>
      </c>
      <c r="O420" s="4">
        <v>2</v>
      </c>
      <c r="P420" s="4"/>
      <c r="Q420" s="4"/>
      <c r="R420" s="4"/>
      <c r="S420" s="4"/>
      <c r="T420" s="4"/>
      <c r="U420" s="4"/>
      <c r="V420" s="4"/>
      <c r="W420" s="4">
        <v>663090.61</v>
      </c>
      <c r="X420" s="4">
        <v>1</v>
      </c>
      <c r="Y420" s="4">
        <v>663090.61</v>
      </c>
      <c r="Z420" s="4"/>
      <c r="AA420" s="4"/>
      <c r="AB420" s="4"/>
    </row>
    <row r="421" spans="1:206" x14ac:dyDescent="0.2">
      <c r="A421" s="4">
        <v>50</v>
      </c>
      <c r="B421" s="4">
        <v>0</v>
      </c>
      <c r="C421" s="4">
        <v>0</v>
      </c>
      <c r="D421" s="4">
        <v>1</v>
      </c>
      <c r="E421" s="4">
        <v>222</v>
      </c>
      <c r="F421" s="4">
        <f>ROUND(Source!AO417,O421)</f>
        <v>0</v>
      </c>
      <c r="G421" s="4" t="s">
        <v>108</v>
      </c>
      <c r="H421" s="4" t="s">
        <v>109</v>
      </c>
      <c r="I421" s="4"/>
      <c r="J421" s="4"/>
      <c r="K421" s="4">
        <v>-222</v>
      </c>
      <c r="L421" s="4">
        <v>3</v>
      </c>
      <c r="M421" s="4">
        <v>3</v>
      </c>
      <c r="N421" s="4" t="s">
        <v>3</v>
      </c>
      <c r="O421" s="4">
        <v>2</v>
      </c>
      <c r="P421" s="4"/>
      <c r="Q421" s="4"/>
      <c r="R421" s="4"/>
      <c r="S421" s="4"/>
      <c r="T421" s="4"/>
      <c r="U421" s="4"/>
      <c r="V421" s="4"/>
      <c r="W421" s="4">
        <v>0</v>
      </c>
      <c r="X421" s="4">
        <v>1</v>
      </c>
      <c r="Y421" s="4">
        <v>0</v>
      </c>
      <c r="Z421" s="4"/>
      <c r="AA421" s="4"/>
      <c r="AB421" s="4"/>
    </row>
    <row r="422" spans="1:206" x14ac:dyDescent="0.2">
      <c r="A422" s="4">
        <v>50</v>
      </c>
      <c r="B422" s="4">
        <v>0</v>
      </c>
      <c r="C422" s="4">
        <v>0</v>
      </c>
      <c r="D422" s="4">
        <v>1</v>
      </c>
      <c r="E422" s="4">
        <v>225</v>
      </c>
      <c r="F422" s="4">
        <f>ROUND(Source!AV417,O422)</f>
        <v>663090.61</v>
      </c>
      <c r="G422" s="4" t="s">
        <v>110</v>
      </c>
      <c r="H422" s="4" t="s">
        <v>111</v>
      </c>
      <c r="I422" s="4"/>
      <c r="J422" s="4"/>
      <c r="K422" s="4">
        <v>-225</v>
      </c>
      <c r="L422" s="4">
        <v>4</v>
      </c>
      <c r="M422" s="4">
        <v>3</v>
      </c>
      <c r="N422" s="4" t="s">
        <v>3</v>
      </c>
      <c r="O422" s="4">
        <v>2</v>
      </c>
      <c r="P422" s="4"/>
      <c r="Q422" s="4"/>
      <c r="R422" s="4"/>
      <c r="S422" s="4"/>
      <c r="T422" s="4"/>
      <c r="U422" s="4"/>
      <c r="V422" s="4"/>
      <c r="W422" s="4">
        <v>663090.61</v>
      </c>
      <c r="X422" s="4">
        <v>1</v>
      </c>
      <c r="Y422" s="4">
        <v>663090.61</v>
      </c>
      <c r="Z422" s="4"/>
      <c r="AA422" s="4"/>
      <c r="AB422" s="4"/>
    </row>
    <row r="423" spans="1:206" x14ac:dyDescent="0.2">
      <c r="A423" s="4">
        <v>50</v>
      </c>
      <c r="B423" s="4">
        <v>0</v>
      </c>
      <c r="C423" s="4">
        <v>0</v>
      </c>
      <c r="D423" s="4">
        <v>1</v>
      </c>
      <c r="E423" s="4">
        <v>226</v>
      </c>
      <c r="F423" s="4">
        <f>ROUND(Source!AW417,O423)</f>
        <v>663090.61</v>
      </c>
      <c r="G423" s="4" t="s">
        <v>112</v>
      </c>
      <c r="H423" s="4" t="s">
        <v>113</v>
      </c>
      <c r="I423" s="4"/>
      <c r="J423" s="4"/>
      <c r="K423" s="4">
        <v>-226</v>
      </c>
      <c r="L423" s="4">
        <v>5</v>
      </c>
      <c r="M423" s="4">
        <v>3</v>
      </c>
      <c r="N423" s="4" t="s">
        <v>3</v>
      </c>
      <c r="O423" s="4">
        <v>2</v>
      </c>
      <c r="P423" s="4"/>
      <c r="Q423" s="4"/>
      <c r="R423" s="4"/>
      <c r="S423" s="4"/>
      <c r="T423" s="4"/>
      <c r="U423" s="4"/>
      <c r="V423" s="4"/>
      <c r="W423" s="4">
        <v>663090.61</v>
      </c>
      <c r="X423" s="4">
        <v>1</v>
      </c>
      <c r="Y423" s="4">
        <v>663090.61</v>
      </c>
      <c r="Z423" s="4"/>
      <c r="AA423" s="4"/>
      <c r="AB423" s="4"/>
    </row>
    <row r="424" spans="1:206" x14ac:dyDescent="0.2">
      <c r="A424" s="4">
        <v>50</v>
      </c>
      <c r="B424" s="4">
        <v>0</v>
      </c>
      <c r="C424" s="4">
        <v>0</v>
      </c>
      <c r="D424" s="4">
        <v>1</v>
      </c>
      <c r="E424" s="4">
        <v>227</v>
      </c>
      <c r="F424" s="4">
        <f>ROUND(Source!AX417,O424)</f>
        <v>0</v>
      </c>
      <c r="G424" s="4" t="s">
        <v>114</v>
      </c>
      <c r="H424" s="4" t="s">
        <v>115</v>
      </c>
      <c r="I424" s="4"/>
      <c r="J424" s="4"/>
      <c r="K424" s="4">
        <v>-227</v>
      </c>
      <c r="L424" s="4">
        <v>6</v>
      </c>
      <c r="M424" s="4">
        <v>3</v>
      </c>
      <c r="N424" s="4" t="s">
        <v>3</v>
      </c>
      <c r="O424" s="4">
        <v>2</v>
      </c>
      <c r="P424" s="4"/>
      <c r="Q424" s="4"/>
      <c r="R424" s="4"/>
      <c r="S424" s="4"/>
      <c r="T424" s="4"/>
      <c r="U424" s="4"/>
      <c r="V424" s="4"/>
      <c r="W424" s="4">
        <v>0</v>
      </c>
      <c r="X424" s="4">
        <v>1</v>
      </c>
      <c r="Y424" s="4">
        <v>0</v>
      </c>
      <c r="Z424" s="4"/>
      <c r="AA424" s="4"/>
      <c r="AB424" s="4"/>
    </row>
    <row r="425" spans="1:206" x14ac:dyDescent="0.2">
      <c r="A425" s="4">
        <v>50</v>
      </c>
      <c r="B425" s="4">
        <v>0</v>
      </c>
      <c r="C425" s="4">
        <v>0</v>
      </c>
      <c r="D425" s="4">
        <v>1</v>
      </c>
      <c r="E425" s="4">
        <v>228</v>
      </c>
      <c r="F425" s="4">
        <f>ROUND(Source!AY417,O425)</f>
        <v>663090.61</v>
      </c>
      <c r="G425" s="4" t="s">
        <v>116</v>
      </c>
      <c r="H425" s="4" t="s">
        <v>117</v>
      </c>
      <c r="I425" s="4"/>
      <c r="J425" s="4"/>
      <c r="K425" s="4">
        <v>-228</v>
      </c>
      <c r="L425" s="4">
        <v>7</v>
      </c>
      <c r="M425" s="4">
        <v>3</v>
      </c>
      <c r="N425" s="4" t="s">
        <v>3</v>
      </c>
      <c r="O425" s="4">
        <v>2</v>
      </c>
      <c r="P425" s="4"/>
      <c r="Q425" s="4"/>
      <c r="R425" s="4"/>
      <c r="S425" s="4"/>
      <c r="T425" s="4"/>
      <c r="U425" s="4"/>
      <c r="V425" s="4"/>
      <c r="W425" s="4">
        <v>663090.61</v>
      </c>
      <c r="X425" s="4">
        <v>1</v>
      </c>
      <c r="Y425" s="4">
        <v>663090.61</v>
      </c>
      <c r="Z425" s="4"/>
      <c r="AA425" s="4"/>
      <c r="AB425" s="4"/>
    </row>
    <row r="426" spans="1:206" x14ac:dyDescent="0.2">
      <c r="A426" s="4">
        <v>50</v>
      </c>
      <c r="B426" s="4">
        <v>0</v>
      </c>
      <c r="C426" s="4">
        <v>0</v>
      </c>
      <c r="D426" s="4">
        <v>1</v>
      </c>
      <c r="E426" s="4">
        <v>216</v>
      </c>
      <c r="F426" s="4">
        <f>ROUND(Source!AP417,O426)</f>
        <v>0</v>
      </c>
      <c r="G426" s="4" t="s">
        <v>118</v>
      </c>
      <c r="H426" s="4" t="s">
        <v>119</v>
      </c>
      <c r="I426" s="4"/>
      <c r="J426" s="4"/>
      <c r="K426" s="4">
        <v>-216</v>
      </c>
      <c r="L426" s="4">
        <v>8</v>
      </c>
      <c r="M426" s="4">
        <v>3</v>
      </c>
      <c r="N426" s="4" t="s">
        <v>3</v>
      </c>
      <c r="O426" s="4">
        <v>2</v>
      </c>
      <c r="P426" s="4"/>
      <c r="Q426" s="4"/>
      <c r="R426" s="4"/>
      <c r="S426" s="4"/>
      <c r="T426" s="4"/>
      <c r="U426" s="4"/>
      <c r="V426" s="4"/>
      <c r="W426" s="4">
        <v>0</v>
      </c>
      <c r="X426" s="4">
        <v>1</v>
      </c>
      <c r="Y426" s="4">
        <v>0</v>
      </c>
      <c r="Z426" s="4"/>
      <c r="AA426" s="4"/>
      <c r="AB426" s="4"/>
    </row>
    <row r="427" spans="1:206" x14ac:dyDescent="0.2">
      <c r="A427" s="4">
        <v>50</v>
      </c>
      <c r="B427" s="4">
        <v>0</v>
      </c>
      <c r="C427" s="4">
        <v>0</v>
      </c>
      <c r="D427" s="4">
        <v>1</v>
      </c>
      <c r="E427" s="4">
        <v>223</v>
      </c>
      <c r="F427" s="4">
        <f>ROUND(Source!AQ417,O427)</f>
        <v>0</v>
      </c>
      <c r="G427" s="4" t="s">
        <v>120</v>
      </c>
      <c r="H427" s="4" t="s">
        <v>121</v>
      </c>
      <c r="I427" s="4"/>
      <c r="J427" s="4"/>
      <c r="K427" s="4">
        <v>-223</v>
      </c>
      <c r="L427" s="4">
        <v>9</v>
      </c>
      <c r="M427" s="4">
        <v>3</v>
      </c>
      <c r="N427" s="4" t="s">
        <v>3</v>
      </c>
      <c r="O427" s="4">
        <v>2</v>
      </c>
      <c r="P427" s="4"/>
      <c r="Q427" s="4"/>
      <c r="R427" s="4"/>
      <c r="S427" s="4"/>
      <c r="T427" s="4"/>
      <c r="U427" s="4"/>
      <c r="V427" s="4"/>
      <c r="W427" s="4">
        <v>0</v>
      </c>
      <c r="X427" s="4">
        <v>1</v>
      </c>
      <c r="Y427" s="4">
        <v>0</v>
      </c>
      <c r="Z427" s="4"/>
      <c r="AA427" s="4"/>
      <c r="AB427" s="4"/>
    </row>
    <row r="428" spans="1:206" x14ac:dyDescent="0.2">
      <c r="A428" s="4">
        <v>50</v>
      </c>
      <c r="B428" s="4">
        <v>0</v>
      </c>
      <c r="C428" s="4">
        <v>0</v>
      </c>
      <c r="D428" s="4">
        <v>1</v>
      </c>
      <c r="E428" s="4">
        <v>229</v>
      </c>
      <c r="F428" s="4">
        <f>ROUND(Source!AZ417,O428)</f>
        <v>0</v>
      </c>
      <c r="G428" s="4" t="s">
        <v>122</v>
      </c>
      <c r="H428" s="4" t="s">
        <v>123</v>
      </c>
      <c r="I428" s="4"/>
      <c r="J428" s="4"/>
      <c r="K428" s="4">
        <v>-229</v>
      </c>
      <c r="L428" s="4">
        <v>10</v>
      </c>
      <c r="M428" s="4">
        <v>3</v>
      </c>
      <c r="N428" s="4" t="s">
        <v>3</v>
      </c>
      <c r="O428" s="4">
        <v>2</v>
      </c>
      <c r="P428" s="4"/>
      <c r="Q428" s="4"/>
      <c r="R428" s="4"/>
      <c r="S428" s="4"/>
      <c r="T428" s="4"/>
      <c r="U428" s="4"/>
      <c r="V428" s="4"/>
      <c r="W428" s="4">
        <v>0</v>
      </c>
      <c r="X428" s="4">
        <v>1</v>
      </c>
      <c r="Y428" s="4">
        <v>0</v>
      </c>
      <c r="Z428" s="4"/>
      <c r="AA428" s="4"/>
      <c r="AB428" s="4"/>
    </row>
    <row r="429" spans="1:206" x14ac:dyDescent="0.2">
      <c r="A429" s="4">
        <v>50</v>
      </c>
      <c r="B429" s="4">
        <v>0</v>
      </c>
      <c r="C429" s="4">
        <v>0</v>
      </c>
      <c r="D429" s="4">
        <v>1</v>
      </c>
      <c r="E429" s="4">
        <v>203</v>
      </c>
      <c r="F429" s="4">
        <f>ROUND(Source!Q417,O429)</f>
        <v>0</v>
      </c>
      <c r="G429" s="4" t="s">
        <v>124</v>
      </c>
      <c r="H429" s="4" t="s">
        <v>125</v>
      </c>
      <c r="I429" s="4"/>
      <c r="J429" s="4"/>
      <c r="K429" s="4">
        <v>-203</v>
      </c>
      <c r="L429" s="4">
        <v>11</v>
      </c>
      <c r="M429" s="4">
        <v>3</v>
      </c>
      <c r="N429" s="4" t="s">
        <v>3</v>
      </c>
      <c r="O429" s="4">
        <v>2</v>
      </c>
      <c r="P429" s="4"/>
      <c r="Q429" s="4"/>
      <c r="R429" s="4"/>
      <c r="S429" s="4"/>
      <c r="T429" s="4"/>
      <c r="U429" s="4"/>
      <c r="V429" s="4"/>
      <c r="W429" s="4">
        <v>0</v>
      </c>
      <c r="X429" s="4">
        <v>1</v>
      </c>
      <c r="Y429" s="4">
        <v>0</v>
      </c>
      <c r="Z429" s="4"/>
      <c r="AA429" s="4"/>
      <c r="AB429" s="4"/>
    </row>
    <row r="430" spans="1:206" x14ac:dyDescent="0.2">
      <c r="A430" s="4">
        <v>50</v>
      </c>
      <c r="B430" s="4">
        <v>0</v>
      </c>
      <c r="C430" s="4">
        <v>0</v>
      </c>
      <c r="D430" s="4">
        <v>1</v>
      </c>
      <c r="E430" s="4">
        <v>231</v>
      </c>
      <c r="F430" s="4">
        <f>ROUND(Source!BB417,O430)</f>
        <v>0</v>
      </c>
      <c r="G430" s="4" t="s">
        <v>126</v>
      </c>
      <c r="H430" s="4" t="s">
        <v>127</v>
      </c>
      <c r="I430" s="4"/>
      <c r="J430" s="4"/>
      <c r="K430" s="4">
        <v>-231</v>
      </c>
      <c r="L430" s="4">
        <v>12</v>
      </c>
      <c r="M430" s="4">
        <v>3</v>
      </c>
      <c r="N430" s="4" t="s">
        <v>3</v>
      </c>
      <c r="O430" s="4">
        <v>2</v>
      </c>
      <c r="P430" s="4"/>
      <c r="Q430" s="4"/>
      <c r="R430" s="4"/>
      <c r="S430" s="4"/>
      <c r="T430" s="4"/>
      <c r="U430" s="4"/>
      <c r="V430" s="4"/>
      <c r="W430" s="4">
        <v>0</v>
      </c>
      <c r="X430" s="4">
        <v>1</v>
      </c>
      <c r="Y430" s="4">
        <v>0</v>
      </c>
      <c r="Z430" s="4"/>
      <c r="AA430" s="4"/>
      <c r="AB430" s="4"/>
    </row>
    <row r="431" spans="1:206" x14ac:dyDescent="0.2">
      <c r="A431" s="4">
        <v>50</v>
      </c>
      <c r="B431" s="4">
        <v>0</v>
      </c>
      <c r="C431" s="4">
        <v>0</v>
      </c>
      <c r="D431" s="4">
        <v>1</v>
      </c>
      <c r="E431" s="4">
        <v>204</v>
      </c>
      <c r="F431" s="4">
        <f>ROUND(Source!R417,O431)</f>
        <v>0</v>
      </c>
      <c r="G431" s="4" t="s">
        <v>128</v>
      </c>
      <c r="H431" s="4" t="s">
        <v>129</v>
      </c>
      <c r="I431" s="4"/>
      <c r="J431" s="4"/>
      <c r="K431" s="4">
        <v>-204</v>
      </c>
      <c r="L431" s="4">
        <v>13</v>
      </c>
      <c r="M431" s="4">
        <v>3</v>
      </c>
      <c r="N431" s="4" t="s">
        <v>3</v>
      </c>
      <c r="O431" s="4">
        <v>2</v>
      </c>
      <c r="P431" s="4"/>
      <c r="Q431" s="4"/>
      <c r="R431" s="4"/>
      <c r="S431" s="4"/>
      <c r="T431" s="4"/>
      <c r="U431" s="4"/>
      <c r="V431" s="4"/>
      <c r="W431" s="4">
        <v>0</v>
      </c>
      <c r="X431" s="4">
        <v>1</v>
      </c>
      <c r="Y431" s="4">
        <v>0</v>
      </c>
      <c r="Z431" s="4"/>
      <c r="AA431" s="4"/>
      <c r="AB431" s="4"/>
    </row>
    <row r="432" spans="1:206" x14ac:dyDescent="0.2">
      <c r="A432" s="4">
        <v>50</v>
      </c>
      <c r="B432" s="4">
        <v>0</v>
      </c>
      <c r="C432" s="4">
        <v>0</v>
      </c>
      <c r="D432" s="4">
        <v>1</v>
      </c>
      <c r="E432" s="4">
        <v>205</v>
      </c>
      <c r="F432" s="4">
        <f>ROUND(Source!S417,O432)</f>
        <v>0</v>
      </c>
      <c r="G432" s="4" t="s">
        <v>130</v>
      </c>
      <c r="H432" s="4" t="s">
        <v>131</v>
      </c>
      <c r="I432" s="4"/>
      <c r="J432" s="4"/>
      <c r="K432" s="4">
        <v>-205</v>
      </c>
      <c r="L432" s="4">
        <v>14</v>
      </c>
      <c r="M432" s="4">
        <v>3</v>
      </c>
      <c r="N432" s="4" t="s">
        <v>3</v>
      </c>
      <c r="O432" s="4">
        <v>2</v>
      </c>
      <c r="P432" s="4"/>
      <c r="Q432" s="4"/>
      <c r="R432" s="4"/>
      <c r="S432" s="4"/>
      <c r="T432" s="4"/>
      <c r="U432" s="4"/>
      <c r="V432" s="4"/>
      <c r="W432" s="4">
        <v>0</v>
      </c>
      <c r="X432" s="4">
        <v>1</v>
      </c>
      <c r="Y432" s="4">
        <v>0</v>
      </c>
      <c r="Z432" s="4"/>
      <c r="AA432" s="4"/>
      <c r="AB432" s="4"/>
    </row>
    <row r="433" spans="1:88" x14ac:dyDescent="0.2">
      <c r="A433" s="4">
        <v>50</v>
      </c>
      <c r="B433" s="4">
        <v>0</v>
      </c>
      <c r="C433" s="4">
        <v>0</v>
      </c>
      <c r="D433" s="4">
        <v>1</v>
      </c>
      <c r="E433" s="4">
        <v>232</v>
      </c>
      <c r="F433" s="4">
        <f>ROUND(Source!BC417,O433)</f>
        <v>0</v>
      </c>
      <c r="G433" s="4" t="s">
        <v>132</v>
      </c>
      <c r="H433" s="4" t="s">
        <v>133</v>
      </c>
      <c r="I433" s="4"/>
      <c r="J433" s="4"/>
      <c r="K433" s="4">
        <v>-232</v>
      </c>
      <c r="L433" s="4">
        <v>15</v>
      </c>
      <c r="M433" s="4">
        <v>3</v>
      </c>
      <c r="N433" s="4" t="s">
        <v>3</v>
      </c>
      <c r="O433" s="4">
        <v>2</v>
      </c>
      <c r="P433" s="4"/>
      <c r="Q433" s="4"/>
      <c r="R433" s="4"/>
      <c r="S433" s="4"/>
      <c r="T433" s="4"/>
      <c r="U433" s="4"/>
      <c r="V433" s="4"/>
      <c r="W433" s="4">
        <v>0</v>
      </c>
      <c r="X433" s="4">
        <v>1</v>
      </c>
      <c r="Y433" s="4">
        <v>0</v>
      </c>
      <c r="Z433" s="4"/>
      <c r="AA433" s="4"/>
      <c r="AB433" s="4"/>
    </row>
    <row r="434" spans="1:88" x14ac:dyDescent="0.2">
      <c r="A434" s="4">
        <v>50</v>
      </c>
      <c r="B434" s="4">
        <v>0</v>
      </c>
      <c r="C434" s="4">
        <v>0</v>
      </c>
      <c r="D434" s="4">
        <v>1</v>
      </c>
      <c r="E434" s="4">
        <v>214</v>
      </c>
      <c r="F434" s="4">
        <f>ROUND(Source!AS417,O434)</f>
        <v>58372.99</v>
      </c>
      <c r="G434" s="4" t="s">
        <v>134</v>
      </c>
      <c r="H434" s="4" t="s">
        <v>135</v>
      </c>
      <c r="I434" s="4"/>
      <c r="J434" s="4"/>
      <c r="K434" s="4">
        <v>-214</v>
      </c>
      <c r="L434" s="4">
        <v>16</v>
      </c>
      <c r="M434" s="4">
        <v>3</v>
      </c>
      <c r="N434" s="4" t="s">
        <v>3</v>
      </c>
      <c r="O434" s="4">
        <v>2</v>
      </c>
      <c r="P434" s="4"/>
      <c r="Q434" s="4"/>
      <c r="R434" s="4"/>
      <c r="S434" s="4"/>
      <c r="T434" s="4"/>
      <c r="U434" s="4"/>
      <c r="V434" s="4"/>
      <c r="W434" s="4">
        <v>58372.99</v>
      </c>
      <c r="X434" s="4">
        <v>1</v>
      </c>
      <c r="Y434" s="4">
        <v>58372.99</v>
      </c>
      <c r="Z434" s="4"/>
      <c r="AA434" s="4"/>
      <c r="AB434" s="4"/>
    </row>
    <row r="435" spans="1:88" x14ac:dyDescent="0.2">
      <c r="A435" s="4">
        <v>50</v>
      </c>
      <c r="B435" s="4">
        <v>0</v>
      </c>
      <c r="C435" s="4">
        <v>0</v>
      </c>
      <c r="D435" s="4">
        <v>1</v>
      </c>
      <c r="E435" s="4">
        <v>215</v>
      </c>
      <c r="F435" s="4">
        <f>ROUND(Source!AT417,O435)</f>
        <v>604717.62</v>
      </c>
      <c r="G435" s="4" t="s">
        <v>136</v>
      </c>
      <c r="H435" s="4" t="s">
        <v>137</v>
      </c>
      <c r="I435" s="4"/>
      <c r="J435" s="4"/>
      <c r="K435" s="4">
        <v>-215</v>
      </c>
      <c r="L435" s="4">
        <v>17</v>
      </c>
      <c r="M435" s="4">
        <v>3</v>
      </c>
      <c r="N435" s="4" t="s">
        <v>3</v>
      </c>
      <c r="O435" s="4">
        <v>2</v>
      </c>
      <c r="P435" s="4"/>
      <c r="Q435" s="4"/>
      <c r="R435" s="4"/>
      <c r="S435" s="4"/>
      <c r="T435" s="4"/>
      <c r="U435" s="4"/>
      <c r="V435" s="4"/>
      <c r="W435" s="4">
        <v>604717.62</v>
      </c>
      <c r="X435" s="4">
        <v>1</v>
      </c>
      <c r="Y435" s="4">
        <v>604717.62</v>
      </c>
      <c r="Z435" s="4"/>
      <c r="AA435" s="4"/>
      <c r="AB435" s="4"/>
    </row>
    <row r="436" spans="1:88" x14ac:dyDescent="0.2">
      <c r="A436" s="4">
        <v>50</v>
      </c>
      <c r="B436" s="4">
        <v>0</v>
      </c>
      <c r="C436" s="4">
        <v>0</v>
      </c>
      <c r="D436" s="4">
        <v>1</v>
      </c>
      <c r="E436" s="4">
        <v>217</v>
      </c>
      <c r="F436" s="4">
        <f>ROUND(Source!AU417,O436)</f>
        <v>0</v>
      </c>
      <c r="G436" s="4" t="s">
        <v>138</v>
      </c>
      <c r="H436" s="4" t="s">
        <v>139</v>
      </c>
      <c r="I436" s="4"/>
      <c r="J436" s="4"/>
      <c r="K436" s="4">
        <v>-217</v>
      </c>
      <c r="L436" s="4">
        <v>18</v>
      </c>
      <c r="M436" s="4">
        <v>3</v>
      </c>
      <c r="N436" s="4" t="s">
        <v>3</v>
      </c>
      <c r="O436" s="4">
        <v>2</v>
      </c>
      <c r="P436" s="4"/>
      <c r="Q436" s="4"/>
      <c r="R436" s="4"/>
      <c r="S436" s="4"/>
      <c r="T436" s="4"/>
      <c r="U436" s="4"/>
      <c r="V436" s="4"/>
      <c r="W436" s="4">
        <v>0</v>
      </c>
      <c r="X436" s="4">
        <v>1</v>
      </c>
      <c r="Y436" s="4">
        <v>0</v>
      </c>
      <c r="Z436" s="4"/>
      <c r="AA436" s="4"/>
      <c r="AB436" s="4"/>
    </row>
    <row r="437" spans="1:88" x14ac:dyDescent="0.2">
      <c r="A437" s="4">
        <v>50</v>
      </c>
      <c r="B437" s="4">
        <v>0</v>
      </c>
      <c r="C437" s="4">
        <v>0</v>
      </c>
      <c r="D437" s="4">
        <v>1</v>
      </c>
      <c r="E437" s="4">
        <v>230</v>
      </c>
      <c r="F437" s="4">
        <f>ROUND(Source!BA417,O437)</f>
        <v>0</v>
      </c>
      <c r="G437" s="4" t="s">
        <v>140</v>
      </c>
      <c r="H437" s="4" t="s">
        <v>141</v>
      </c>
      <c r="I437" s="4"/>
      <c r="J437" s="4"/>
      <c r="K437" s="4">
        <v>-230</v>
      </c>
      <c r="L437" s="4">
        <v>19</v>
      </c>
      <c r="M437" s="4">
        <v>3</v>
      </c>
      <c r="N437" s="4" t="s">
        <v>3</v>
      </c>
      <c r="O437" s="4">
        <v>2</v>
      </c>
      <c r="P437" s="4"/>
      <c r="Q437" s="4"/>
      <c r="R437" s="4"/>
      <c r="S437" s="4"/>
      <c r="T437" s="4"/>
      <c r="U437" s="4"/>
      <c r="V437" s="4"/>
      <c r="W437" s="4">
        <v>0</v>
      </c>
      <c r="X437" s="4">
        <v>1</v>
      </c>
      <c r="Y437" s="4">
        <v>0</v>
      </c>
      <c r="Z437" s="4"/>
      <c r="AA437" s="4"/>
      <c r="AB437" s="4"/>
    </row>
    <row r="438" spans="1:88" x14ac:dyDescent="0.2">
      <c r="A438" s="4">
        <v>50</v>
      </c>
      <c r="B438" s="4">
        <v>0</v>
      </c>
      <c r="C438" s="4">
        <v>0</v>
      </c>
      <c r="D438" s="4">
        <v>1</v>
      </c>
      <c r="E438" s="4">
        <v>206</v>
      </c>
      <c r="F438" s="4">
        <f>ROUND(Source!T417,O438)</f>
        <v>0</v>
      </c>
      <c r="G438" s="4" t="s">
        <v>142</v>
      </c>
      <c r="H438" s="4" t="s">
        <v>143</v>
      </c>
      <c r="I438" s="4"/>
      <c r="J438" s="4"/>
      <c r="K438" s="4">
        <v>-206</v>
      </c>
      <c r="L438" s="4">
        <v>20</v>
      </c>
      <c r="M438" s="4">
        <v>3</v>
      </c>
      <c r="N438" s="4" t="s">
        <v>3</v>
      </c>
      <c r="O438" s="4">
        <v>2</v>
      </c>
      <c r="P438" s="4"/>
      <c r="Q438" s="4"/>
      <c r="R438" s="4"/>
      <c r="S438" s="4"/>
      <c r="T438" s="4"/>
      <c r="U438" s="4"/>
      <c r="V438" s="4"/>
      <c r="W438" s="4">
        <v>0</v>
      </c>
      <c r="X438" s="4">
        <v>1</v>
      </c>
      <c r="Y438" s="4">
        <v>0</v>
      </c>
      <c r="Z438" s="4"/>
      <c r="AA438" s="4"/>
      <c r="AB438" s="4"/>
    </row>
    <row r="439" spans="1:88" x14ac:dyDescent="0.2">
      <c r="A439" s="4">
        <v>50</v>
      </c>
      <c r="B439" s="4">
        <v>0</v>
      </c>
      <c r="C439" s="4">
        <v>0</v>
      </c>
      <c r="D439" s="4">
        <v>1</v>
      </c>
      <c r="E439" s="4">
        <v>207</v>
      </c>
      <c r="F439" s="4">
        <f>Source!U417</f>
        <v>0</v>
      </c>
      <c r="G439" s="4" t="s">
        <v>144</v>
      </c>
      <c r="H439" s="4" t="s">
        <v>145</v>
      </c>
      <c r="I439" s="4"/>
      <c r="J439" s="4"/>
      <c r="K439" s="4">
        <v>-207</v>
      </c>
      <c r="L439" s="4">
        <v>21</v>
      </c>
      <c r="M439" s="4">
        <v>3</v>
      </c>
      <c r="N439" s="4" t="s">
        <v>3</v>
      </c>
      <c r="O439" s="4">
        <v>-1</v>
      </c>
      <c r="P439" s="4"/>
      <c r="Q439" s="4"/>
      <c r="R439" s="4"/>
      <c r="S439" s="4"/>
      <c r="T439" s="4"/>
      <c r="U439" s="4"/>
      <c r="V439" s="4"/>
      <c r="W439" s="4">
        <v>0</v>
      </c>
      <c r="X439" s="4">
        <v>1</v>
      </c>
      <c r="Y439" s="4">
        <v>0</v>
      </c>
      <c r="Z439" s="4"/>
      <c r="AA439" s="4"/>
      <c r="AB439" s="4"/>
    </row>
    <row r="440" spans="1:88" x14ac:dyDescent="0.2">
      <c r="A440" s="4">
        <v>50</v>
      </c>
      <c r="B440" s="4">
        <v>0</v>
      </c>
      <c r="C440" s="4">
        <v>0</v>
      </c>
      <c r="D440" s="4">
        <v>1</v>
      </c>
      <c r="E440" s="4">
        <v>208</v>
      </c>
      <c r="F440" s="4">
        <f>Source!V417</f>
        <v>0</v>
      </c>
      <c r="G440" s="4" t="s">
        <v>146</v>
      </c>
      <c r="H440" s="4" t="s">
        <v>147</v>
      </c>
      <c r="I440" s="4"/>
      <c r="J440" s="4"/>
      <c r="K440" s="4">
        <v>-208</v>
      </c>
      <c r="L440" s="4">
        <v>22</v>
      </c>
      <c r="M440" s="4">
        <v>3</v>
      </c>
      <c r="N440" s="4" t="s">
        <v>3</v>
      </c>
      <c r="O440" s="4">
        <v>-1</v>
      </c>
      <c r="P440" s="4"/>
      <c r="Q440" s="4"/>
      <c r="R440" s="4"/>
      <c r="S440" s="4"/>
      <c r="T440" s="4"/>
      <c r="U440" s="4"/>
      <c r="V440" s="4"/>
      <c r="W440" s="4">
        <v>0</v>
      </c>
      <c r="X440" s="4">
        <v>1</v>
      </c>
      <c r="Y440" s="4">
        <v>0</v>
      </c>
      <c r="Z440" s="4"/>
      <c r="AA440" s="4"/>
      <c r="AB440" s="4"/>
    </row>
    <row r="441" spans="1:88" x14ac:dyDescent="0.2">
      <c r="A441" s="4">
        <v>50</v>
      </c>
      <c r="B441" s="4">
        <v>0</v>
      </c>
      <c r="C441" s="4">
        <v>0</v>
      </c>
      <c r="D441" s="4">
        <v>1</v>
      </c>
      <c r="E441" s="4">
        <v>209</v>
      </c>
      <c r="F441" s="4">
        <f>ROUND(Source!W417,O441)</f>
        <v>0</v>
      </c>
      <c r="G441" s="4" t="s">
        <v>148</v>
      </c>
      <c r="H441" s="4" t="s">
        <v>149</v>
      </c>
      <c r="I441" s="4"/>
      <c r="J441" s="4"/>
      <c r="K441" s="4">
        <v>-209</v>
      </c>
      <c r="L441" s="4">
        <v>23</v>
      </c>
      <c r="M441" s="4">
        <v>3</v>
      </c>
      <c r="N441" s="4" t="s">
        <v>3</v>
      </c>
      <c r="O441" s="4">
        <v>2</v>
      </c>
      <c r="P441" s="4"/>
      <c r="Q441" s="4"/>
      <c r="R441" s="4"/>
      <c r="S441" s="4"/>
      <c r="T441" s="4"/>
      <c r="U441" s="4"/>
      <c r="V441" s="4"/>
      <c r="W441" s="4">
        <v>0</v>
      </c>
      <c r="X441" s="4">
        <v>1</v>
      </c>
      <c r="Y441" s="4">
        <v>0</v>
      </c>
      <c r="Z441" s="4"/>
      <c r="AA441" s="4"/>
      <c r="AB441" s="4"/>
    </row>
    <row r="442" spans="1:88" x14ac:dyDescent="0.2">
      <c r="A442" s="4">
        <v>50</v>
      </c>
      <c r="B442" s="4">
        <v>0</v>
      </c>
      <c r="C442" s="4">
        <v>0</v>
      </c>
      <c r="D442" s="4">
        <v>1</v>
      </c>
      <c r="E442" s="4">
        <v>233</v>
      </c>
      <c r="F442" s="4">
        <f>ROUND(Source!BD417,O442)</f>
        <v>0</v>
      </c>
      <c r="G442" s="4" t="s">
        <v>150</v>
      </c>
      <c r="H442" s="4" t="s">
        <v>151</v>
      </c>
      <c r="I442" s="4"/>
      <c r="J442" s="4"/>
      <c r="K442" s="4">
        <v>-233</v>
      </c>
      <c r="L442" s="4">
        <v>24</v>
      </c>
      <c r="M442" s="4">
        <v>3</v>
      </c>
      <c r="N442" s="4" t="s">
        <v>3</v>
      </c>
      <c r="O442" s="4">
        <v>2</v>
      </c>
      <c r="P442" s="4"/>
      <c r="Q442" s="4"/>
      <c r="R442" s="4"/>
      <c r="S442" s="4"/>
      <c r="T442" s="4"/>
      <c r="U442" s="4"/>
      <c r="V442" s="4"/>
      <c r="W442" s="4">
        <v>0</v>
      </c>
      <c r="X442" s="4">
        <v>1</v>
      </c>
      <c r="Y442" s="4">
        <v>0</v>
      </c>
      <c r="Z442" s="4"/>
      <c r="AA442" s="4"/>
      <c r="AB442" s="4"/>
    </row>
    <row r="443" spans="1:88" x14ac:dyDescent="0.2">
      <c r="A443" s="4">
        <v>50</v>
      </c>
      <c r="B443" s="4">
        <v>0</v>
      </c>
      <c r="C443" s="4">
        <v>0</v>
      </c>
      <c r="D443" s="4">
        <v>1</v>
      </c>
      <c r="E443" s="4">
        <v>210</v>
      </c>
      <c r="F443" s="4">
        <f>ROUND(Source!X417,O443)</f>
        <v>0</v>
      </c>
      <c r="G443" s="4" t="s">
        <v>152</v>
      </c>
      <c r="H443" s="4" t="s">
        <v>153</v>
      </c>
      <c r="I443" s="4"/>
      <c r="J443" s="4"/>
      <c r="K443" s="4">
        <v>-210</v>
      </c>
      <c r="L443" s="4">
        <v>25</v>
      </c>
      <c r="M443" s="4">
        <v>3</v>
      </c>
      <c r="N443" s="4" t="s">
        <v>3</v>
      </c>
      <c r="O443" s="4">
        <v>2</v>
      </c>
      <c r="P443" s="4"/>
      <c r="Q443" s="4"/>
      <c r="R443" s="4"/>
      <c r="S443" s="4"/>
      <c r="T443" s="4"/>
      <c r="U443" s="4"/>
      <c r="V443" s="4"/>
      <c r="W443" s="4">
        <v>0</v>
      </c>
      <c r="X443" s="4">
        <v>1</v>
      </c>
      <c r="Y443" s="4">
        <v>0</v>
      </c>
      <c r="Z443" s="4"/>
      <c r="AA443" s="4"/>
      <c r="AB443" s="4"/>
    </row>
    <row r="444" spans="1:88" x14ac:dyDescent="0.2">
      <c r="A444" s="4">
        <v>50</v>
      </c>
      <c r="B444" s="4">
        <v>0</v>
      </c>
      <c r="C444" s="4">
        <v>0</v>
      </c>
      <c r="D444" s="4">
        <v>1</v>
      </c>
      <c r="E444" s="4">
        <v>211</v>
      </c>
      <c r="F444" s="4">
        <f>ROUND(Source!Y417,O444)</f>
        <v>0</v>
      </c>
      <c r="G444" s="4" t="s">
        <v>154</v>
      </c>
      <c r="H444" s="4" t="s">
        <v>155</v>
      </c>
      <c r="I444" s="4"/>
      <c r="J444" s="4"/>
      <c r="K444" s="4">
        <v>-211</v>
      </c>
      <c r="L444" s="4">
        <v>26</v>
      </c>
      <c r="M444" s="4">
        <v>3</v>
      </c>
      <c r="N444" s="4" t="s">
        <v>3</v>
      </c>
      <c r="O444" s="4">
        <v>2</v>
      </c>
      <c r="P444" s="4"/>
      <c r="Q444" s="4"/>
      <c r="R444" s="4"/>
      <c r="S444" s="4"/>
      <c r="T444" s="4"/>
      <c r="U444" s="4"/>
      <c r="V444" s="4"/>
      <c r="W444" s="4">
        <v>0</v>
      </c>
      <c r="X444" s="4">
        <v>1</v>
      </c>
      <c r="Y444" s="4">
        <v>0</v>
      </c>
      <c r="Z444" s="4"/>
      <c r="AA444" s="4"/>
      <c r="AB444" s="4"/>
    </row>
    <row r="445" spans="1:88" x14ac:dyDescent="0.2">
      <c r="A445" s="4">
        <v>50</v>
      </c>
      <c r="B445" s="4">
        <v>0</v>
      </c>
      <c r="C445" s="4">
        <v>0</v>
      </c>
      <c r="D445" s="4">
        <v>1</v>
      </c>
      <c r="E445" s="4">
        <v>224</v>
      </c>
      <c r="F445" s="4">
        <f>ROUND(Source!AR417,O445)</f>
        <v>663090.61</v>
      </c>
      <c r="G445" s="4" t="s">
        <v>156</v>
      </c>
      <c r="H445" s="4" t="s">
        <v>157</v>
      </c>
      <c r="I445" s="4"/>
      <c r="J445" s="4"/>
      <c r="K445" s="4">
        <v>-224</v>
      </c>
      <c r="L445" s="4">
        <v>27</v>
      </c>
      <c r="M445" s="4">
        <v>3</v>
      </c>
      <c r="N445" s="4" t="s">
        <v>3</v>
      </c>
      <c r="O445" s="4">
        <v>2</v>
      </c>
      <c r="P445" s="4"/>
      <c r="Q445" s="4"/>
      <c r="R445" s="4"/>
      <c r="S445" s="4"/>
      <c r="T445" s="4"/>
      <c r="U445" s="4"/>
      <c r="V445" s="4"/>
      <c r="W445" s="4">
        <v>663090.61</v>
      </c>
      <c r="X445" s="4">
        <v>1</v>
      </c>
      <c r="Y445" s="4">
        <v>663090.61</v>
      </c>
      <c r="Z445" s="4"/>
      <c r="AA445" s="4"/>
      <c r="AB445" s="4"/>
    </row>
    <row r="447" spans="1:88" x14ac:dyDescent="0.2">
      <c r="A447" s="1">
        <v>4</v>
      </c>
      <c r="B447" s="1">
        <v>1</v>
      </c>
      <c r="C447" s="1"/>
      <c r="D447" s="1">
        <f>ROW(A454)</f>
        <v>454</v>
      </c>
      <c r="E447" s="1"/>
      <c r="F447" s="1" t="s">
        <v>18</v>
      </c>
      <c r="G447" s="1" t="s">
        <v>278</v>
      </c>
      <c r="H447" s="1" t="s">
        <v>3</v>
      </c>
      <c r="I447" s="1">
        <v>0</v>
      </c>
      <c r="J447" s="1"/>
      <c r="K447" s="1">
        <v>0</v>
      </c>
      <c r="L447" s="1"/>
      <c r="M447" s="1" t="s">
        <v>3</v>
      </c>
      <c r="N447" s="1"/>
      <c r="O447" s="1"/>
      <c r="P447" s="1"/>
      <c r="Q447" s="1"/>
      <c r="R447" s="1"/>
      <c r="S447" s="1">
        <v>0</v>
      </c>
      <c r="T447" s="1"/>
      <c r="U447" s="1" t="s">
        <v>3</v>
      </c>
      <c r="V447" s="1">
        <v>0</v>
      </c>
      <c r="W447" s="1"/>
      <c r="X447" s="1"/>
      <c r="Y447" s="1"/>
      <c r="Z447" s="1"/>
      <c r="AA447" s="1"/>
      <c r="AB447" s="1" t="s">
        <v>3</v>
      </c>
      <c r="AC447" s="1" t="s">
        <v>3</v>
      </c>
      <c r="AD447" s="1" t="s">
        <v>3</v>
      </c>
      <c r="AE447" s="1" t="s">
        <v>3</v>
      </c>
      <c r="AF447" s="1" t="s">
        <v>3</v>
      </c>
      <c r="AG447" s="1" t="s">
        <v>3</v>
      </c>
      <c r="AH447" s="1"/>
      <c r="AI447" s="1"/>
      <c r="AJ447" s="1"/>
      <c r="AK447" s="1"/>
      <c r="AL447" s="1"/>
      <c r="AM447" s="1"/>
      <c r="AN447" s="1"/>
      <c r="AO447" s="1"/>
      <c r="AP447" s="1" t="s">
        <v>3</v>
      </c>
      <c r="AQ447" s="1" t="s">
        <v>3</v>
      </c>
      <c r="AR447" s="1" t="s">
        <v>3</v>
      </c>
      <c r="AS447" s="1"/>
      <c r="AT447" s="1"/>
      <c r="AU447" s="1"/>
      <c r="AV447" s="1"/>
      <c r="AW447" s="1"/>
      <c r="AX447" s="1"/>
      <c r="AY447" s="1"/>
      <c r="AZ447" s="1" t="s">
        <v>3</v>
      </c>
      <c r="BA447" s="1"/>
      <c r="BB447" s="1" t="s">
        <v>3</v>
      </c>
      <c r="BC447" s="1" t="s">
        <v>3</v>
      </c>
      <c r="BD447" s="1" t="s">
        <v>3</v>
      </c>
      <c r="BE447" s="1" t="s">
        <v>3</v>
      </c>
      <c r="BF447" s="1" t="s">
        <v>3</v>
      </c>
      <c r="BG447" s="1" t="s">
        <v>3</v>
      </c>
      <c r="BH447" s="1" t="s">
        <v>3</v>
      </c>
      <c r="BI447" s="1" t="s">
        <v>3</v>
      </c>
      <c r="BJ447" s="1" t="s">
        <v>3</v>
      </c>
      <c r="BK447" s="1" t="s">
        <v>3</v>
      </c>
      <c r="BL447" s="1" t="s">
        <v>3</v>
      </c>
      <c r="BM447" s="1" t="s">
        <v>3</v>
      </c>
      <c r="BN447" s="1" t="s">
        <v>3</v>
      </c>
      <c r="BO447" s="1" t="s">
        <v>3</v>
      </c>
      <c r="BP447" s="1" t="s">
        <v>3</v>
      </c>
      <c r="BQ447" s="1"/>
      <c r="BR447" s="1"/>
      <c r="BS447" s="1"/>
      <c r="BT447" s="1"/>
      <c r="BU447" s="1"/>
      <c r="BV447" s="1"/>
      <c r="BW447" s="1"/>
      <c r="BX447" s="1">
        <v>0</v>
      </c>
      <c r="BY447" s="1"/>
      <c r="BZ447" s="1"/>
      <c r="CA447" s="1"/>
      <c r="CB447" s="1"/>
      <c r="CC447" s="1"/>
      <c r="CD447" s="1"/>
      <c r="CE447" s="1"/>
      <c r="CF447" s="1"/>
      <c r="CG447" s="1"/>
      <c r="CH447" s="1"/>
      <c r="CI447" s="1"/>
      <c r="CJ447" s="1">
        <v>0</v>
      </c>
    </row>
    <row r="449" spans="1:245" x14ac:dyDescent="0.2">
      <c r="A449" s="2">
        <v>52</v>
      </c>
      <c r="B449" s="2">
        <f t="shared" ref="B449:G449" si="371">B454</f>
        <v>1</v>
      </c>
      <c r="C449" s="2">
        <f t="shared" si="371"/>
        <v>4</v>
      </c>
      <c r="D449" s="2">
        <f t="shared" si="371"/>
        <v>447</v>
      </c>
      <c r="E449" s="2">
        <f t="shared" si="371"/>
        <v>0</v>
      </c>
      <c r="F449" s="2" t="str">
        <f t="shared" si="371"/>
        <v>Новый раздел</v>
      </c>
      <c r="G449" s="2" t="str">
        <f t="shared" si="371"/>
        <v>Оборудование</v>
      </c>
      <c r="H449" s="2"/>
      <c r="I449" s="2"/>
      <c r="J449" s="2"/>
      <c r="K449" s="2"/>
      <c r="L449" s="2"/>
      <c r="M449" s="2"/>
      <c r="N449" s="2"/>
      <c r="O449" s="2">
        <f t="shared" ref="O449:AT449" si="372">O454</f>
        <v>170045.5</v>
      </c>
      <c r="P449" s="2">
        <f t="shared" si="372"/>
        <v>170045.5</v>
      </c>
      <c r="Q449" s="2">
        <f t="shared" si="372"/>
        <v>0</v>
      </c>
      <c r="R449" s="2">
        <f t="shared" si="372"/>
        <v>0</v>
      </c>
      <c r="S449" s="2">
        <f t="shared" si="372"/>
        <v>0</v>
      </c>
      <c r="T449" s="2">
        <f t="shared" si="372"/>
        <v>0</v>
      </c>
      <c r="U449" s="2">
        <f t="shared" si="372"/>
        <v>0</v>
      </c>
      <c r="V449" s="2">
        <f t="shared" si="372"/>
        <v>0</v>
      </c>
      <c r="W449" s="2">
        <f t="shared" si="372"/>
        <v>0</v>
      </c>
      <c r="X449" s="2">
        <f t="shared" si="372"/>
        <v>0</v>
      </c>
      <c r="Y449" s="2">
        <f t="shared" si="372"/>
        <v>0</v>
      </c>
      <c r="Z449" s="2">
        <f t="shared" si="372"/>
        <v>0</v>
      </c>
      <c r="AA449" s="2">
        <f t="shared" si="372"/>
        <v>0</v>
      </c>
      <c r="AB449" s="2">
        <f t="shared" si="372"/>
        <v>170045.5</v>
      </c>
      <c r="AC449" s="2">
        <f t="shared" si="372"/>
        <v>170045.5</v>
      </c>
      <c r="AD449" s="2">
        <f t="shared" si="372"/>
        <v>0</v>
      </c>
      <c r="AE449" s="2">
        <f t="shared" si="372"/>
        <v>0</v>
      </c>
      <c r="AF449" s="2">
        <f t="shared" si="372"/>
        <v>0</v>
      </c>
      <c r="AG449" s="2">
        <f t="shared" si="372"/>
        <v>0</v>
      </c>
      <c r="AH449" s="2">
        <f t="shared" si="372"/>
        <v>0</v>
      </c>
      <c r="AI449" s="2">
        <f t="shared" si="372"/>
        <v>0</v>
      </c>
      <c r="AJ449" s="2">
        <f t="shared" si="372"/>
        <v>0</v>
      </c>
      <c r="AK449" s="2">
        <f t="shared" si="372"/>
        <v>0</v>
      </c>
      <c r="AL449" s="2">
        <f t="shared" si="372"/>
        <v>0</v>
      </c>
      <c r="AM449" s="2">
        <f t="shared" si="372"/>
        <v>0</v>
      </c>
      <c r="AN449" s="2">
        <f t="shared" si="372"/>
        <v>0</v>
      </c>
      <c r="AO449" s="2">
        <f t="shared" si="372"/>
        <v>0</v>
      </c>
      <c r="AP449" s="2">
        <f t="shared" si="372"/>
        <v>0</v>
      </c>
      <c r="AQ449" s="2">
        <f t="shared" si="372"/>
        <v>0</v>
      </c>
      <c r="AR449" s="2">
        <f t="shared" si="372"/>
        <v>170045.5</v>
      </c>
      <c r="AS449" s="2">
        <f t="shared" si="372"/>
        <v>170045.5</v>
      </c>
      <c r="AT449" s="2">
        <f t="shared" si="372"/>
        <v>0</v>
      </c>
      <c r="AU449" s="2">
        <f t="shared" ref="AU449:BZ449" si="373">AU454</f>
        <v>0</v>
      </c>
      <c r="AV449" s="2">
        <f t="shared" si="373"/>
        <v>170045.5</v>
      </c>
      <c r="AW449" s="2">
        <f t="shared" si="373"/>
        <v>170045.5</v>
      </c>
      <c r="AX449" s="2">
        <f t="shared" si="373"/>
        <v>0</v>
      </c>
      <c r="AY449" s="2">
        <f t="shared" si="373"/>
        <v>170045.5</v>
      </c>
      <c r="AZ449" s="2">
        <f t="shared" si="373"/>
        <v>0</v>
      </c>
      <c r="BA449" s="2">
        <f t="shared" si="373"/>
        <v>0</v>
      </c>
      <c r="BB449" s="2">
        <f t="shared" si="373"/>
        <v>0</v>
      </c>
      <c r="BC449" s="2">
        <f t="shared" si="373"/>
        <v>0</v>
      </c>
      <c r="BD449" s="2">
        <f t="shared" si="373"/>
        <v>0</v>
      </c>
      <c r="BE449" s="2">
        <f t="shared" si="373"/>
        <v>0</v>
      </c>
      <c r="BF449" s="2">
        <f t="shared" si="373"/>
        <v>0</v>
      </c>
      <c r="BG449" s="2">
        <f t="shared" si="373"/>
        <v>0</v>
      </c>
      <c r="BH449" s="2">
        <f t="shared" si="373"/>
        <v>0</v>
      </c>
      <c r="BI449" s="2">
        <f t="shared" si="373"/>
        <v>0</v>
      </c>
      <c r="BJ449" s="2">
        <f t="shared" si="373"/>
        <v>0</v>
      </c>
      <c r="BK449" s="2">
        <f t="shared" si="373"/>
        <v>0</v>
      </c>
      <c r="BL449" s="2">
        <f t="shared" si="373"/>
        <v>0</v>
      </c>
      <c r="BM449" s="2">
        <f t="shared" si="373"/>
        <v>0</v>
      </c>
      <c r="BN449" s="2">
        <f t="shared" si="373"/>
        <v>0</v>
      </c>
      <c r="BO449" s="2">
        <f t="shared" si="373"/>
        <v>0</v>
      </c>
      <c r="BP449" s="2">
        <f t="shared" si="373"/>
        <v>0</v>
      </c>
      <c r="BQ449" s="2">
        <f t="shared" si="373"/>
        <v>0</v>
      </c>
      <c r="BR449" s="2">
        <f t="shared" si="373"/>
        <v>0</v>
      </c>
      <c r="BS449" s="2">
        <f t="shared" si="373"/>
        <v>0</v>
      </c>
      <c r="BT449" s="2">
        <f t="shared" si="373"/>
        <v>0</v>
      </c>
      <c r="BU449" s="2">
        <f t="shared" si="373"/>
        <v>0</v>
      </c>
      <c r="BV449" s="2">
        <f t="shared" si="373"/>
        <v>0</v>
      </c>
      <c r="BW449" s="2">
        <f t="shared" si="373"/>
        <v>0</v>
      </c>
      <c r="BX449" s="2">
        <f t="shared" si="373"/>
        <v>0</v>
      </c>
      <c r="BY449" s="2">
        <f t="shared" si="373"/>
        <v>0</v>
      </c>
      <c r="BZ449" s="2">
        <f t="shared" si="373"/>
        <v>0</v>
      </c>
      <c r="CA449" s="2">
        <f t="shared" ref="CA449:DF449" si="374">CA454</f>
        <v>170045.5</v>
      </c>
      <c r="CB449" s="2">
        <f t="shared" si="374"/>
        <v>170045.5</v>
      </c>
      <c r="CC449" s="2">
        <f t="shared" si="374"/>
        <v>0</v>
      </c>
      <c r="CD449" s="2">
        <f t="shared" si="374"/>
        <v>0</v>
      </c>
      <c r="CE449" s="2">
        <f t="shared" si="374"/>
        <v>170045.5</v>
      </c>
      <c r="CF449" s="2">
        <f t="shared" si="374"/>
        <v>170045.5</v>
      </c>
      <c r="CG449" s="2">
        <f t="shared" si="374"/>
        <v>0</v>
      </c>
      <c r="CH449" s="2">
        <f t="shared" si="374"/>
        <v>170045.5</v>
      </c>
      <c r="CI449" s="2">
        <f t="shared" si="374"/>
        <v>0</v>
      </c>
      <c r="CJ449" s="2">
        <f t="shared" si="374"/>
        <v>0</v>
      </c>
      <c r="CK449" s="2">
        <f t="shared" si="374"/>
        <v>0</v>
      </c>
      <c r="CL449" s="2">
        <f t="shared" si="374"/>
        <v>0</v>
      </c>
      <c r="CM449" s="2">
        <f t="shared" si="374"/>
        <v>0</v>
      </c>
      <c r="CN449" s="2">
        <f t="shared" si="374"/>
        <v>0</v>
      </c>
      <c r="CO449" s="2">
        <f t="shared" si="374"/>
        <v>0</v>
      </c>
      <c r="CP449" s="2">
        <f t="shared" si="374"/>
        <v>0</v>
      </c>
      <c r="CQ449" s="2">
        <f t="shared" si="374"/>
        <v>0</v>
      </c>
      <c r="CR449" s="2">
        <f t="shared" si="374"/>
        <v>0</v>
      </c>
      <c r="CS449" s="2">
        <f t="shared" si="374"/>
        <v>0</v>
      </c>
      <c r="CT449" s="2">
        <f t="shared" si="374"/>
        <v>0</v>
      </c>
      <c r="CU449" s="2">
        <f t="shared" si="374"/>
        <v>0</v>
      </c>
      <c r="CV449" s="2">
        <f t="shared" si="374"/>
        <v>0</v>
      </c>
      <c r="CW449" s="2">
        <f t="shared" si="374"/>
        <v>0</v>
      </c>
      <c r="CX449" s="2">
        <f t="shared" si="374"/>
        <v>0</v>
      </c>
      <c r="CY449" s="2">
        <f t="shared" si="374"/>
        <v>0</v>
      </c>
      <c r="CZ449" s="2">
        <f t="shared" si="374"/>
        <v>0</v>
      </c>
      <c r="DA449" s="2">
        <f t="shared" si="374"/>
        <v>0</v>
      </c>
      <c r="DB449" s="2">
        <f t="shared" si="374"/>
        <v>0</v>
      </c>
      <c r="DC449" s="2">
        <f t="shared" si="374"/>
        <v>0</v>
      </c>
      <c r="DD449" s="2">
        <f t="shared" si="374"/>
        <v>0</v>
      </c>
      <c r="DE449" s="2">
        <f t="shared" si="374"/>
        <v>0</v>
      </c>
      <c r="DF449" s="2">
        <f t="shared" si="374"/>
        <v>0</v>
      </c>
      <c r="DG449" s="3">
        <f t="shared" ref="DG449:EL449" si="375">DG454</f>
        <v>0</v>
      </c>
      <c r="DH449" s="3">
        <f t="shared" si="375"/>
        <v>0</v>
      </c>
      <c r="DI449" s="3">
        <f t="shared" si="375"/>
        <v>0</v>
      </c>
      <c r="DJ449" s="3">
        <f t="shared" si="375"/>
        <v>0</v>
      </c>
      <c r="DK449" s="3">
        <f t="shared" si="375"/>
        <v>0</v>
      </c>
      <c r="DL449" s="3">
        <f t="shared" si="375"/>
        <v>0</v>
      </c>
      <c r="DM449" s="3">
        <f t="shared" si="375"/>
        <v>0</v>
      </c>
      <c r="DN449" s="3">
        <f t="shared" si="375"/>
        <v>0</v>
      </c>
      <c r="DO449" s="3">
        <f t="shared" si="375"/>
        <v>0</v>
      </c>
      <c r="DP449" s="3">
        <f t="shared" si="375"/>
        <v>0</v>
      </c>
      <c r="DQ449" s="3">
        <f t="shared" si="375"/>
        <v>0</v>
      </c>
      <c r="DR449" s="3">
        <f t="shared" si="375"/>
        <v>0</v>
      </c>
      <c r="DS449" s="3">
        <f t="shared" si="375"/>
        <v>0</v>
      </c>
      <c r="DT449" s="3">
        <f t="shared" si="375"/>
        <v>0</v>
      </c>
      <c r="DU449" s="3">
        <f t="shared" si="375"/>
        <v>0</v>
      </c>
      <c r="DV449" s="3">
        <f t="shared" si="375"/>
        <v>0</v>
      </c>
      <c r="DW449" s="3">
        <f t="shared" si="375"/>
        <v>0</v>
      </c>
      <c r="DX449" s="3">
        <f t="shared" si="375"/>
        <v>0</v>
      </c>
      <c r="DY449" s="3">
        <f t="shared" si="375"/>
        <v>0</v>
      </c>
      <c r="DZ449" s="3">
        <f t="shared" si="375"/>
        <v>0</v>
      </c>
      <c r="EA449" s="3">
        <f t="shared" si="375"/>
        <v>0</v>
      </c>
      <c r="EB449" s="3">
        <f t="shared" si="375"/>
        <v>0</v>
      </c>
      <c r="EC449" s="3">
        <f t="shared" si="375"/>
        <v>0</v>
      </c>
      <c r="ED449" s="3">
        <f t="shared" si="375"/>
        <v>0</v>
      </c>
      <c r="EE449" s="3">
        <f t="shared" si="375"/>
        <v>0</v>
      </c>
      <c r="EF449" s="3">
        <f t="shared" si="375"/>
        <v>0</v>
      </c>
      <c r="EG449" s="3">
        <f t="shared" si="375"/>
        <v>0</v>
      </c>
      <c r="EH449" s="3">
        <f t="shared" si="375"/>
        <v>0</v>
      </c>
      <c r="EI449" s="3">
        <f t="shared" si="375"/>
        <v>0</v>
      </c>
      <c r="EJ449" s="3">
        <f t="shared" si="375"/>
        <v>0</v>
      </c>
      <c r="EK449" s="3">
        <f t="shared" si="375"/>
        <v>0</v>
      </c>
      <c r="EL449" s="3">
        <f t="shared" si="375"/>
        <v>0</v>
      </c>
      <c r="EM449" s="3">
        <f t="shared" ref="EM449:FR449" si="376">EM454</f>
        <v>0</v>
      </c>
      <c r="EN449" s="3">
        <f t="shared" si="376"/>
        <v>0</v>
      </c>
      <c r="EO449" s="3">
        <f t="shared" si="376"/>
        <v>0</v>
      </c>
      <c r="EP449" s="3">
        <f t="shared" si="376"/>
        <v>0</v>
      </c>
      <c r="EQ449" s="3">
        <f t="shared" si="376"/>
        <v>0</v>
      </c>
      <c r="ER449" s="3">
        <f t="shared" si="376"/>
        <v>0</v>
      </c>
      <c r="ES449" s="3">
        <f t="shared" si="376"/>
        <v>0</v>
      </c>
      <c r="ET449" s="3">
        <f t="shared" si="376"/>
        <v>0</v>
      </c>
      <c r="EU449" s="3">
        <f t="shared" si="376"/>
        <v>0</v>
      </c>
      <c r="EV449" s="3">
        <f t="shared" si="376"/>
        <v>0</v>
      </c>
      <c r="EW449" s="3">
        <f t="shared" si="376"/>
        <v>0</v>
      </c>
      <c r="EX449" s="3">
        <f t="shared" si="376"/>
        <v>0</v>
      </c>
      <c r="EY449" s="3">
        <f t="shared" si="376"/>
        <v>0</v>
      </c>
      <c r="EZ449" s="3">
        <f t="shared" si="376"/>
        <v>0</v>
      </c>
      <c r="FA449" s="3">
        <f t="shared" si="376"/>
        <v>0</v>
      </c>
      <c r="FB449" s="3">
        <f t="shared" si="376"/>
        <v>0</v>
      </c>
      <c r="FC449" s="3">
        <f t="shared" si="376"/>
        <v>0</v>
      </c>
      <c r="FD449" s="3">
        <f t="shared" si="376"/>
        <v>0</v>
      </c>
      <c r="FE449" s="3">
        <f t="shared" si="376"/>
        <v>0</v>
      </c>
      <c r="FF449" s="3">
        <f t="shared" si="376"/>
        <v>0</v>
      </c>
      <c r="FG449" s="3">
        <f t="shared" si="376"/>
        <v>0</v>
      </c>
      <c r="FH449" s="3">
        <f t="shared" si="376"/>
        <v>0</v>
      </c>
      <c r="FI449" s="3">
        <f t="shared" si="376"/>
        <v>0</v>
      </c>
      <c r="FJ449" s="3">
        <f t="shared" si="376"/>
        <v>0</v>
      </c>
      <c r="FK449" s="3">
        <f t="shared" si="376"/>
        <v>0</v>
      </c>
      <c r="FL449" s="3">
        <f t="shared" si="376"/>
        <v>0</v>
      </c>
      <c r="FM449" s="3">
        <f t="shared" si="376"/>
        <v>0</v>
      </c>
      <c r="FN449" s="3">
        <f t="shared" si="376"/>
        <v>0</v>
      </c>
      <c r="FO449" s="3">
        <f t="shared" si="376"/>
        <v>0</v>
      </c>
      <c r="FP449" s="3">
        <f t="shared" si="376"/>
        <v>0</v>
      </c>
      <c r="FQ449" s="3">
        <f t="shared" si="376"/>
        <v>0</v>
      </c>
      <c r="FR449" s="3">
        <f t="shared" si="376"/>
        <v>0</v>
      </c>
      <c r="FS449" s="3">
        <f t="shared" ref="FS449:GX449" si="377">FS454</f>
        <v>0</v>
      </c>
      <c r="FT449" s="3">
        <f t="shared" si="377"/>
        <v>0</v>
      </c>
      <c r="FU449" s="3">
        <f t="shared" si="377"/>
        <v>0</v>
      </c>
      <c r="FV449" s="3">
        <f t="shared" si="377"/>
        <v>0</v>
      </c>
      <c r="FW449" s="3">
        <f t="shared" si="377"/>
        <v>0</v>
      </c>
      <c r="FX449" s="3">
        <f t="shared" si="377"/>
        <v>0</v>
      </c>
      <c r="FY449" s="3">
        <f t="shared" si="377"/>
        <v>0</v>
      </c>
      <c r="FZ449" s="3">
        <f t="shared" si="377"/>
        <v>0</v>
      </c>
      <c r="GA449" s="3">
        <f t="shared" si="377"/>
        <v>0</v>
      </c>
      <c r="GB449" s="3">
        <f t="shared" si="377"/>
        <v>0</v>
      </c>
      <c r="GC449" s="3">
        <f t="shared" si="377"/>
        <v>0</v>
      </c>
      <c r="GD449" s="3">
        <f t="shared" si="377"/>
        <v>0</v>
      </c>
      <c r="GE449" s="3">
        <f t="shared" si="377"/>
        <v>0</v>
      </c>
      <c r="GF449" s="3">
        <f t="shared" si="377"/>
        <v>0</v>
      </c>
      <c r="GG449" s="3">
        <f t="shared" si="377"/>
        <v>0</v>
      </c>
      <c r="GH449" s="3">
        <f t="shared" si="377"/>
        <v>0</v>
      </c>
      <c r="GI449" s="3">
        <f t="shared" si="377"/>
        <v>0</v>
      </c>
      <c r="GJ449" s="3">
        <f t="shared" si="377"/>
        <v>0</v>
      </c>
      <c r="GK449" s="3">
        <f t="shared" si="377"/>
        <v>0</v>
      </c>
      <c r="GL449" s="3">
        <f t="shared" si="377"/>
        <v>0</v>
      </c>
      <c r="GM449" s="3">
        <f t="shared" si="377"/>
        <v>0</v>
      </c>
      <c r="GN449" s="3">
        <f t="shared" si="377"/>
        <v>0</v>
      </c>
      <c r="GO449" s="3">
        <f t="shared" si="377"/>
        <v>0</v>
      </c>
      <c r="GP449" s="3">
        <f t="shared" si="377"/>
        <v>0</v>
      </c>
      <c r="GQ449" s="3">
        <f t="shared" si="377"/>
        <v>0</v>
      </c>
      <c r="GR449" s="3">
        <f t="shared" si="377"/>
        <v>0</v>
      </c>
      <c r="GS449" s="3">
        <f t="shared" si="377"/>
        <v>0</v>
      </c>
      <c r="GT449" s="3">
        <f t="shared" si="377"/>
        <v>0</v>
      </c>
      <c r="GU449" s="3">
        <f t="shared" si="377"/>
        <v>0</v>
      </c>
      <c r="GV449" s="3">
        <f t="shared" si="377"/>
        <v>0</v>
      </c>
      <c r="GW449" s="3">
        <f t="shared" si="377"/>
        <v>0</v>
      </c>
      <c r="GX449" s="3">
        <f t="shared" si="377"/>
        <v>0</v>
      </c>
    </row>
    <row r="451" spans="1:245" x14ac:dyDescent="0.2">
      <c r="A451">
        <v>17</v>
      </c>
      <c r="B451">
        <v>1</v>
      </c>
      <c r="E451" t="s">
        <v>308</v>
      </c>
      <c r="F451" t="s">
        <v>280</v>
      </c>
      <c r="G451" t="s">
        <v>281</v>
      </c>
      <c r="H451" t="s">
        <v>282</v>
      </c>
      <c r="I451">
        <v>2</v>
      </c>
      <c r="J451">
        <v>0</v>
      </c>
      <c r="K451">
        <v>2</v>
      </c>
      <c r="O451">
        <f>ROUND(CP451,2)</f>
        <v>54925</v>
      </c>
      <c r="P451">
        <f>ROUND((ROUND((AC451*AW451*I451),2)*BC451),2)</f>
        <v>54925</v>
      </c>
      <c r="Q451">
        <f>(ROUND((ROUND(((ET451)*AV451*I451),2)*BB451),2)+ROUND((ROUND(((AE451-(EU451))*AV451*I451),2)*BS451),2))</f>
        <v>0</v>
      </c>
      <c r="R451">
        <f>ROUND((ROUND((AE451*AV451*I451),2)*BS451),2)</f>
        <v>0</v>
      </c>
      <c r="S451">
        <f>ROUND((ROUND((AF451*AV451*I451),2)*BA451),2)</f>
        <v>0</v>
      </c>
      <c r="T451">
        <f>ROUND(CU451*I451,2)</f>
        <v>0</v>
      </c>
      <c r="U451">
        <f>CV451*I451</f>
        <v>0</v>
      </c>
      <c r="V451">
        <f>CW451*I451</f>
        <v>0</v>
      </c>
      <c r="W451">
        <f>ROUND(CX451*I451,2)</f>
        <v>0</v>
      </c>
      <c r="X451">
        <f>ROUND(CY451,2)</f>
        <v>0</v>
      </c>
      <c r="Y451">
        <f>ROUND(CZ451,2)</f>
        <v>0</v>
      </c>
      <c r="AA451">
        <v>54346617</v>
      </c>
      <c r="AB451">
        <f>ROUND((AC451+AD451+AF451),6)</f>
        <v>27462.5</v>
      </c>
      <c r="AC451">
        <f>ROUND((ES451),6)</f>
        <v>27462.5</v>
      </c>
      <c r="AD451">
        <f>ROUND((((ET451)-(EU451))+AE451),6)</f>
        <v>0</v>
      </c>
      <c r="AE451">
        <f>ROUND((EU451),6)</f>
        <v>0</v>
      </c>
      <c r="AF451">
        <f>ROUND((EV451),6)</f>
        <v>0</v>
      </c>
      <c r="AG451">
        <f>ROUND((AP451),6)</f>
        <v>0</v>
      </c>
      <c r="AH451">
        <f>(EW451)</f>
        <v>0</v>
      </c>
      <c r="AI451">
        <f>(EX451)</f>
        <v>0</v>
      </c>
      <c r="AJ451">
        <f>(AS451)</f>
        <v>0</v>
      </c>
      <c r="AK451">
        <v>27462.5</v>
      </c>
      <c r="AL451">
        <v>27462.5</v>
      </c>
      <c r="AM451">
        <v>0</v>
      </c>
      <c r="AN451">
        <v>0</v>
      </c>
      <c r="AO451">
        <v>0</v>
      </c>
      <c r="AP451">
        <v>0</v>
      </c>
      <c r="AQ451">
        <v>0</v>
      </c>
      <c r="AR451">
        <v>0</v>
      </c>
      <c r="AS451">
        <v>0</v>
      </c>
      <c r="AT451">
        <v>0</v>
      </c>
      <c r="AU451">
        <v>0</v>
      </c>
      <c r="AV451">
        <v>1</v>
      </c>
      <c r="AW451">
        <v>1</v>
      </c>
      <c r="AZ451">
        <v>1</v>
      </c>
      <c r="BA451">
        <v>1</v>
      </c>
      <c r="BB451">
        <v>1</v>
      </c>
      <c r="BC451">
        <v>1</v>
      </c>
      <c r="BD451" t="s">
        <v>3</v>
      </c>
      <c r="BE451" t="s">
        <v>3</v>
      </c>
      <c r="BF451" t="s">
        <v>3</v>
      </c>
      <c r="BG451" t="s">
        <v>3</v>
      </c>
      <c r="BH451">
        <v>3</v>
      </c>
      <c r="BI451">
        <v>1</v>
      </c>
      <c r="BJ451" t="s">
        <v>3</v>
      </c>
      <c r="BM451">
        <v>1617</v>
      </c>
      <c r="BN451">
        <v>0</v>
      </c>
      <c r="BO451" t="s">
        <v>3</v>
      </c>
      <c r="BP451">
        <v>0</v>
      </c>
      <c r="BQ451">
        <v>200</v>
      </c>
      <c r="BR451">
        <v>0</v>
      </c>
      <c r="BS451">
        <v>1</v>
      </c>
      <c r="BT451">
        <v>1</v>
      </c>
      <c r="BU451">
        <v>1</v>
      </c>
      <c r="BV451">
        <v>1</v>
      </c>
      <c r="BW451">
        <v>1</v>
      </c>
      <c r="BX451">
        <v>1</v>
      </c>
      <c r="BY451" t="s">
        <v>3</v>
      </c>
      <c r="BZ451">
        <v>0</v>
      </c>
      <c r="CA451">
        <v>0</v>
      </c>
      <c r="CB451" t="s">
        <v>3</v>
      </c>
      <c r="CE451">
        <v>30</v>
      </c>
      <c r="CF451">
        <v>0</v>
      </c>
      <c r="CG451">
        <v>0</v>
      </c>
      <c r="CM451">
        <v>0</v>
      </c>
      <c r="CN451" t="s">
        <v>3</v>
      </c>
      <c r="CO451">
        <v>0</v>
      </c>
      <c r="CP451">
        <f>(P451+Q451+S451)</f>
        <v>54925</v>
      </c>
      <c r="CQ451">
        <f>ROUND((ROUND((AC451*AW451*1),2)*BC451),2)</f>
        <v>27462.5</v>
      </c>
      <c r="CR451">
        <f>(ROUND((ROUND(((ET451)*AV451*1),2)*BB451),2)+ROUND((ROUND(((AE451-(EU451))*AV451*1),2)*BS451),2))</f>
        <v>0</v>
      </c>
      <c r="CS451">
        <f>ROUND((ROUND((AE451*AV451*1),2)*BS451),2)</f>
        <v>0</v>
      </c>
      <c r="CT451">
        <f>ROUND((ROUND((AF451*AV451*1),2)*BA451),2)</f>
        <v>0</v>
      </c>
      <c r="CU451">
        <f>AG451</f>
        <v>0</v>
      </c>
      <c r="CV451">
        <f>(AH451*AV451)</f>
        <v>0</v>
      </c>
      <c r="CW451">
        <f>AI451</f>
        <v>0</v>
      </c>
      <c r="CX451">
        <f>AJ451</f>
        <v>0</v>
      </c>
      <c r="CY451">
        <f>S451*(BZ451/100)</f>
        <v>0</v>
      </c>
      <c r="CZ451">
        <f>S451*(CA451/100)</f>
        <v>0</v>
      </c>
      <c r="DC451" t="s">
        <v>3</v>
      </c>
      <c r="DD451" t="s">
        <v>3</v>
      </c>
      <c r="DE451" t="s">
        <v>3</v>
      </c>
      <c r="DF451" t="s">
        <v>3</v>
      </c>
      <c r="DG451" t="s">
        <v>3</v>
      </c>
      <c r="DH451" t="s">
        <v>3</v>
      </c>
      <c r="DI451" t="s">
        <v>3</v>
      </c>
      <c r="DJ451" t="s">
        <v>3</v>
      </c>
      <c r="DK451" t="s">
        <v>3</v>
      </c>
      <c r="DL451" t="s">
        <v>3</v>
      </c>
      <c r="DM451" t="s">
        <v>3</v>
      </c>
      <c r="DN451">
        <v>0</v>
      </c>
      <c r="DO451">
        <v>0</v>
      </c>
      <c r="DP451">
        <v>1</v>
      </c>
      <c r="DQ451">
        <v>1</v>
      </c>
      <c r="DU451">
        <v>1013</v>
      </c>
      <c r="DV451" t="s">
        <v>282</v>
      </c>
      <c r="DW451" t="s">
        <v>282</v>
      </c>
      <c r="DX451">
        <v>1</v>
      </c>
      <c r="DZ451" t="s">
        <v>3</v>
      </c>
      <c r="EA451" t="s">
        <v>3</v>
      </c>
      <c r="EB451" t="s">
        <v>3</v>
      </c>
      <c r="EC451" t="s">
        <v>3</v>
      </c>
      <c r="EE451">
        <v>54009361</v>
      </c>
      <c r="EF451">
        <v>200</v>
      </c>
      <c r="EG451" t="s">
        <v>216</v>
      </c>
      <c r="EH451">
        <v>0</v>
      </c>
      <c r="EI451" t="s">
        <v>3</v>
      </c>
      <c r="EJ451">
        <v>1</v>
      </c>
      <c r="EK451">
        <v>1617</v>
      </c>
      <c r="EL451" t="s">
        <v>217</v>
      </c>
      <c r="EM451" t="s">
        <v>218</v>
      </c>
      <c r="EO451" t="s">
        <v>3</v>
      </c>
      <c r="EQ451">
        <v>0</v>
      </c>
      <c r="ER451">
        <v>27462.5</v>
      </c>
      <c r="ES451">
        <v>27462.5</v>
      </c>
      <c r="ET451">
        <v>0</v>
      </c>
      <c r="EU451">
        <v>0</v>
      </c>
      <c r="EV451">
        <v>0</v>
      </c>
      <c r="EW451">
        <v>0</v>
      </c>
      <c r="EX451">
        <v>0</v>
      </c>
      <c r="EY451">
        <v>0</v>
      </c>
      <c r="FQ451">
        <v>0</v>
      </c>
      <c r="FR451">
        <f>ROUND(IF(AND(BH451=3,BI451=3),P451,0),2)</f>
        <v>0</v>
      </c>
      <c r="FS451">
        <v>0</v>
      </c>
      <c r="FX451">
        <v>0</v>
      </c>
      <c r="FY451">
        <v>0</v>
      </c>
      <c r="GA451" t="s">
        <v>283</v>
      </c>
      <c r="GD451">
        <v>0</v>
      </c>
      <c r="GF451">
        <v>-1035672307</v>
      </c>
      <c r="GG451">
        <v>2</v>
      </c>
      <c r="GH451">
        <v>0</v>
      </c>
      <c r="GI451">
        <v>-2</v>
      </c>
      <c r="GJ451">
        <v>0</v>
      </c>
      <c r="GK451">
        <f>ROUND(R451*(R12)/100,2)</f>
        <v>0</v>
      </c>
      <c r="GL451">
        <f>ROUND(IF(AND(BH451=3,BI451=3,FS451&lt;&gt;0),P451,0),2)</f>
        <v>0</v>
      </c>
      <c r="GM451">
        <f>ROUND(O451+X451+Y451+GK451,2)+GX451</f>
        <v>54925</v>
      </c>
      <c r="GN451">
        <f>IF(OR(BI451=0,BI451=1),ROUND(O451+X451+Y451+GK451,2),0)</f>
        <v>54925</v>
      </c>
      <c r="GO451">
        <f>IF(BI451=2,ROUND(O451+X451+Y451+GK451,2),0)</f>
        <v>0</v>
      </c>
      <c r="GP451">
        <f>IF(BI451=4,ROUND(O451+X451+Y451+GK451,2)+GX451,0)</f>
        <v>0</v>
      </c>
      <c r="GR451">
        <v>0</v>
      </c>
      <c r="GS451">
        <v>4</v>
      </c>
      <c r="GT451">
        <v>0</v>
      </c>
      <c r="GU451" t="s">
        <v>3</v>
      </c>
      <c r="GV451">
        <f>ROUND((GT451),6)</f>
        <v>0</v>
      </c>
      <c r="GW451">
        <v>1</v>
      </c>
      <c r="GX451">
        <f>ROUND(HC451*I451,2)</f>
        <v>0</v>
      </c>
      <c r="HA451">
        <v>0</v>
      </c>
      <c r="HB451">
        <v>0</v>
      </c>
      <c r="HC451">
        <f>GV451*GW451</f>
        <v>0</v>
      </c>
      <c r="HE451" t="s">
        <v>3</v>
      </c>
      <c r="HF451" t="s">
        <v>3</v>
      </c>
      <c r="HM451" t="s">
        <v>3</v>
      </c>
      <c r="HN451" t="s">
        <v>3</v>
      </c>
      <c r="HO451" t="s">
        <v>3</v>
      </c>
      <c r="HP451" t="s">
        <v>3</v>
      </c>
      <c r="HQ451" t="s">
        <v>3</v>
      </c>
      <c r="IK451">
        <v>0</v>
      </c>
    </row>
    <row r="452" spans="1:245" x14ac:dyDescent="0.2">
      <c r="A452">
        <v>17</v>
      </c>
      <c r="B452">
        <v>1</v>
      </c>
      <c r="E452" t="s">
        <v>312</v>
      </c>
      <c r="F452" t="s">
        <v>280</v>
      </c>
      <c r="G452" t="s">
        <v>285</v>
      </c>
      <c r="H452" t="s">
        <v>282</v>
      </c>
      <c r="I452">
        <v>22</v>
      </c>
      <c r="J452">
        <v>0</v>
      </c>
      <c r="K452">
        <v>22</v>
      </c>
      <c r="O452">
        <f>ROUND(CP452,2)</f>
        <v>115120.5</v>
      </c>
      <c r="P452">
        <f>ROUND((ROUND((AC452*AW452*I452),2)*BC452),2)</f>
        <v>115120.5</v>
      </c>
      <c r="Q452">
        <f>(ROUND((ROUND(((ET452)*AV452*I452),2)*BB452),2)+ROUND((ROUND(((AE452-(EU452))*AV452*I452),2)*BS452),2))</f>
        <v>0</v>
      </c>
      <c r="R452">
        <f>ROUND((ROUND((AE452*AV452*I452),2)*BS452),2)</f>
        <v>0</v>
      </c>
      <c r="S452">
        <f>ROUND((ROUND((AF452*AV452*I452),2)*BA452),2)</f>
        <v>0</v>
      </c>
      <c r="T452">
        <f>ROUND(CU452*I452,2)</f>
        <v>0</v>
      </c>
      <c r="U452">
        <f>CV452*I452</f>
        <v>0</v>
      </c>
      <c r="V452">
        <f>CW452*I452</f>
        <v>0</v>
      </c>
      <c r="W452">
        <f>ROUND(CX452*I452,2)</f>
        <v>0</v>
      </c>
      <c r="X452">
        <f>ROUND(CY452,2)</f>
        <v>0</v>
      </c>
      <c r="Y452">
        <f>ROUND(CZ452,2)</f>
        <v>0</v>
      </c>
      <c r="AA452">
        <v>54346617</v>
      </c>
      <c r="AB452">
        <f>ROUND((AC452+AD452+AF452),6)</f>
        <v>5232.75</v>
      </c>
      <c r="AC452">
        <f>ROUND((ES452),6)</f>
        <v>5232.75</v>
      </c>
      <c r="AD452">
        <f>ROUND((((ET452)-(EU452))+AE452),6)</f>
        <v>0</v>
      </c>
      <c r="AE452">
        <f>ROUND((EU452),6)</f>
        <v>0</v>
      </c>
      <c r="AF452">
        <f>ROUND((EV452),6)</f>
        <v>0</v>
      </c>
      <c r="AG452">
        <f>ROUND((AP452),6)</f>
        <v>0</v>
      </c>
      <c r="AH452">
        <f>(EW452)</f>
        <v>0</v>
      </c>
      <c r="AI452">
        <f>(EX452)</f>
        <v>0</v>
      </c>
      <c r="AJ452">
        <f>(AS452)</f>
        <v>0</v>
      </c>
      <c r="AK452">
        <v>5232.75</v>
      </c>
      <c r="AL452">
        <v>5232.75</v>
      </c>
      <c r="AM452">
        <v>0</v>
      </c>
      <c r="AN452">
        <v>0</v>
      </c>
      <c r="AO452">
        <v>0</v>
      </c>
      <c r="AP452">
        <v>0</v>
      </c>
      <c r="AQ452">
        <v>0</v>
      </c>
      <c r="AR452">
        <v>0</v>
      </c>
      <c r="AS452">
        <v>0</v>
      </c>
      <c r="AT452">
        <v>0</v>
      </c>
      <c r="AU452">
        <v>0</v>
      </c>
      <c r="AV452">
        <v>1</v>
      </c>
      <c r="AW452">
        <v>1</v>
      </c>
      <c r="AZ452">
        <v>1</v>
      </c>
      <c r="BA452">
        <v>1</v>
      </c>
      <c r="BB452">
        <v>1</v>
      </c>
      <c r="BC452">
        <v>1</v>
      </c>
      <c r="BD452" t="s">
        <v>3</v>
      </c>
      <c r="BE452" t="s">
        <v>3</v>
      </c>
      <c r="BF452" t="s">
        <v>3</v>
      </c>
      <c r="BG452" t="s">
        <v>3</v>
      </c>
      <c r="BH452">
        <v>3</v>
      </c>
      <c r="BI452">
        <v>1</v>
      </c>
      <c r="BJ452" t="s">
        <v>3</v>
      </c>
      <c r="BM452">
        <v>1617</v>
      </c>
      <c r="BN452">
        <v>0</v>
      </c>
      <c r="BO452" t="s">
        <v>3</v>
      </c>
      <c r="BP452">
        <v>0</v>
      </c>
      <c r="BQ452">
        <v>200</v>
      </c>
      <c r="BR452">
        <v>0</v>
      </c>
      <c r="BS452">
        <v>1</v>
      </c>
      <c r="BT452">
        <v>1</v>
      </c>
      <c r="BU452">
        <v>1</v>
      </c>
      <c r="BV452">
        <v>1</v>
      </c>
      <c r="BW452">
        <v>1</v>
      </c>
      <c r="BX452">
        <v>1</v>
      </c>
      <c r="BY452" t="s">
        <v>3</v>
      </c>
      <c r="BZ452">
        <v>0</v>
      </c>
      <c r="CA452">
        <v>0</v>
      </c>
      <c r="CB452" t="s">
        <v>3</v>
      </c>
      <c r="CE452">
        <v>30</v>
      </c>
      <c r="CF452">
        <v>0</v>
      </c>
      <c r="CG452">
        <v>0</v>
      </c>
      <c r="CM452">
        <v>0</v>
      </c>
      <c r="CN452" t="s">
        <v>3</v>
      </c>
      <c r="CO452">
        <v>0</v>
      </c>
      <c r="CP452">
        <f>(P452+Q452+S452)</f>
        <v>115120.5</v>
      </c>
      <c r="CQ452">
        <f>ROUND((ROUND((AC452*AW452*1),2)*BC452),2)</f>
        <v>5232.75</v>
      </c>
      <c r="CR452">
        <f>(ROUND((ROUND(((ET452)*AV452*1),2)*BB452),2)+ROUND((ROUND(((AE452-(EU452))*AV452*1),2)*BS452),2))</f>
        <v>0</v>
      </c>
      <c r="CS452">
        <f>ROUND((ROUND((AE452*AV452*1),2)*BS452),2)</f>
        <v>0</v>
      </c>
      <c r="CT452">
        <f>ROUND((ROUND((AF452*AV452*1),2)*BA452),2)</f>
        <v>0</v>
      </c>
      <c r="CU452">
        <f>AG452</f>
        <v>0</v>
      </c>
      <c r="CV452">
        <f>(AH452*AV452)</f>
        <v>0</v>
      </c>
      <c r="CW452">
        <f>AI452</f>
        <v>0</v>
      </c>
      <c r="CX452">
        <f>AJ452</f>
        <v>0</v>
      </c>
      <c r="CY452">
        <f>S452*(BZ452/100)</f>
        <v>0</v>
      </c>
      <c r="CZ452">
        <f>S452*(CA452/100)</f>
        <v>0</v>
      </c>
      <c r="DC452" t="s">
        <v>3</v>
      </c>
      <c r="DD452" t="s">
        <v>3</v>
      </c>
      <c r="DE452" t="s">
        <v>3</v>
      </c>
      <c r="DF452" t="s">
        <v>3</v>
      </c>
      <c r="DG452" t="s">
        <v>3</v>
      </c>
      <c r="DH452" t="s">
        <v>3</v>
      </c>
      <c r="DI452" t="s">
        <v>3</v>
      </c>
      <c r="DJ452" t="s">
        <v>3</v>
      </c>
      <c r="DK452" t="s">
        <v>3</v>
      </c>
      <c r="DL452" t="s">
        <v>3</v>
      </c>
      <c r="DM452" t="s">
        <v>3</v>
      </c>
      <c r="DN452">
        <v>0</v>
      </c>
      <c r="DO452">
        <v>0</v>
      </c>
      <c r="DP452">
        <v>1</v>
      </c>
      <c r="DQ452">
        <v>1</v>
      </c>
      <c r="DU452">
        <v>1013</v>
      </c>
      <c r="DV452" t="s">
        <v>282</v>
      </c>
      <c r="DW452" t="s">
        <v>282</v>
      </c>
      <c r="DX452">
        <v>1</v>
      </c>
      <c r="DZ452" t="s">
        <v>3</v>
      </c>
      <c r="EA452" t="s">
        <v>3</v>
      </c>
      <c r="EB452" t="s">
        <v>3</v>
      </c>
      <c r="EC452" t="s">
        <v>3</v>
      </c>
      <c r="EE452">
        <v>54009361</v>
      </c>
      <c r="EF452">
        <v>200</v>
      </c>
      <c r="EG452" t="s">
        <v>216</v>
      </c>
      <c r="EH452">
        <v>0</v>
      </c>
      <c r="EI452" t="s">
        <v>3</v>
      </c>
      <c r="EJ452">
        <v>1</v>
      </c>
      <c r="EK452">
        <v>1617</v>
      </c>
      <c r="EL452" t="s">
        <v>217</v>
      </c>
      <c r="EM452" t="s">
        <v>218</v>
      </c>
      <c r="EO452" t="s">
        <v>3</v>
      </c>
      <c r="EQ452">
        <v>0</v>
      </c>
      <c r="ER452">
        <v>5232.75</v>
      </c>
      <c r="ES452">
        <v>5232.75</v>
      </c>
      <c r="ET452">
        <v>0</v>
      </c>
      <c r="EU452">
        <v>0</v>
      </c>
      <c r="EV452">
        <v>0</v>
      </c>
      <c r="EW452">
        <v>0</v>
      </c>
      <c r="EX452">
        <v>0</v>
      </c>
      <c r="EY452">
        <v>0</v>
      </c>
      <c r="FQ452">
        <v>0</v>
      </c>
      <c r="FR452">
        <f>ROUND(IF(AND(BH452=3,BI452=3),P452,0),2)</f>
        <v>0</v>
      </c>
      <c r="FS452">
        <v>0</v>
      </c>
      <c r="FX452">
        <v>0</v>
      </c>
      <c r="FY452">
        <v>0</v>
      </c>
      <c r="GA452" t="s">
        <v>283</v>
      </c>
      <c r="GD452">
        <v>0</v>
      </c>
      <c r="GF452">
        <v>1661422003</v>
      </c>
      <c r="GG452">
        <v>2</v>
      </c>
      <c r="GH452">
        <v>0</v>
      </c>
      <c r="GI452">
        <v>-2</v>
      </c>
      <c r="GJ452">
        <v>0</v>
      </c>
      <c r="GK452">
        <f>ROUND(R452*(R12)/100,2)</f>
        <v>0</v>
      </c>
      <c r="GL452">
        <f>ROUND(IF(AND(BH452=3,BI452=3,FS452&lt;&gt;0),P452,0),2)</f>
        <v>0</v>
      </c>
      <c r="GM452">
        <f>ROUND(O452+X452+Y452+GK452,2)+GX452</f>
        <v>115120.5</v>
      </c>
      <c r="GN452">
        <f>IF(OR(BI452=0,BI452=1),ROUND(O452+X452+Y452+GK452,2),0)</f>
        <v>115120.5</v>
      </c>
      <c r="GO452">
        <f>IF(BI452=2,ROUND(O452+X452+Y452+GK452,2),0)</f>
        <v>0</v>
      </c>
      <c r="GP452">
        <f>IF(BI452=4,ROUND(O452+X452+Y452+GK452,2)+GX452,0)</f>
        <v>0</v>
      </c>
      <c r="GR452">
        <v>0</v>
      </c>
      <c r="GS452">
        <v>4</v>
      </c>
      <c r="GT452">
        <v>0</v>
      </c>
      <c r="GU452" t="s">
        <v>3</v>
      </c>
      <c r="GV452">
        <f>ROUND((GT452),6)</f>
        <v>0</v>
      </c>
      <c r="GW452">
        <v>1</v>
      </c>
      <c r="GX452">
        <f>ROUND(HC452*I452,2)</f>
        <v>0</v>
      </c>
      <c r="HA452">
        <v>0</v>
      </c>
      <c r="HB452">
        <v>0</v>
      </c>
      <c r="HC452">
        <f>GV452*GW452</f>
        <v>0</v>
      </c>
      <c r="HE452" t="s">
        <v>3</v>
      </c>
      <c r="HF452" t="s">
        <v>3</v>
      </c>
      <c r="HM452" t="s">
        <v>3</v>
      </c>
      <c r="HN452" t="s">
        <v>3</v>
      </c>
      <c r="HO452" t="s">
        <v>3</v>
      </c>
      <c r="HP452" t="s">
        <v>3</v>
      </c>
      <c r="HQ452" t="s">
        <v>3</v>
      </c>
      <c r="IK452">
        <v>0</v>
      </c>
    </row>
    <row r="454" spans="1:245" x14ac:dyDescent="0.2">
      <c r="A454" s="2">
        <v>51</v>
      </c>
      <c r="B454" s="2">
        <f>B447</f>
        <v>1</v>
      </c>
      <c r="C454" s="2">
        <f>A447</f>
        <v>4</v>
      </c>
      <c r="D454" s="2">
        <f>ROW(A447)</f>
        <v>447</v>
      </c>
      <c r="E454" s="2"/>
      <c r="F454" s="2" t="str">
        <f>IF(F447&lt;&gt;"",F447,"")</f>
        <v>Новый раздел</v>
      </c>
      <c r="G454" s="2" t="str">
        <f>IF(G447&lt;&gt;"",G447,"")</f>
        <v>Оборудование</v>
      </c>
      <c r="H454" s="2">
        <v>0</v>
      </c>
      <c r="I454" s="2"/>
      <c r="J454" s="2"/>
      <c r="K454" s="2"/>
      <c r="L454" s="2"/>
      <c r="M454" s="2"/>
      <c r="N454" s="2"/>
      <c r="O454" s="2">
        <f t="shared" ref="O454:T454" si="378">ROUND(AB454,2)</f>
        <v>170045.5</v>
      </c>
      <c r="P454" s="2">
        <f t="shared" si="378"/>
        <v>170045.5</v>
      </c>
      <c r="Q454" s="2">
        <f t="shared" si="378"/>
        <v>0</v>
      </c>
      <c r="R454" s="2">
        <f t="shared" si="378"/>
        <v>0</v>
      </c>
      <c r="S454" s="2">
        <f t="shared" si="378"/>
        <v>0</v>
      </c>
      <c r="T454" s="2">
        <f t="shared" si="378"/>
        <v>0</v>
      </c>
      <c r="U454" s="2">
        <f>AH454</f>
        <v>0</v>
      </c>
      <c r="V454" s="2">
        <f>AI454</f>
        <v>0</v>
      </c>
      <c r="W454" s="2">
        <f>ROUND(AJ454,2)</f>
        <v>0</v>
      </c>
      <c r="X454" s="2">
        <f>ROUND(AK454,2)</f>
        <v>0</v>
      </c>
      <c r="Y454" s="2">
        <f>ROUND(AL454,2)</f>
        <v>0</v>
      </c>
      <c r="Z454" s="2"/>
      <c r="AA454" s="2"/>
      <c r="AB454" s="2">
        <f>ROUND(SUMIF(AA451:AA452,"=54346617",O451:O452),2)</f>
        <v>170045.5</v>
      </c>
      <c r="AC454" s="2">
        <f>ROUND(SUMIF(AA451:AA452,"=54346617",P451:P452),2)</f>
        <v>170045.5</v>
      </c>
      <c r="AD454" s="2">
        <f>ROUND(SUMIF(AA451:AA452,"=54346617",Q451:Q452),2)</f>
        <v>0</v>
      </c>
      <c r="AE454" s="2">
        <f>ROUND(SUMIF(AA451:AA452,"=54346617",R451:R452),2)</f>
        <v>0</v>
      </c>
      <c r="AF454" s="2">
        <f>ROUND(SUMIF(AA451:AA452,"=54346617",S451:S452),2)</f>
        <v>0</v>
      </c>
      <c r="AG454" s="2">
        <f>ROUND(SUMIF(AA451:AA452,"=54346617",T451:T452),2)</f>
        <v>0</v>
      </c>
      <c r="AH454" s="2">
        <f>SUMIF(AA451:AA452,"=54346617",U451:U452)</f>
        <v>0</v>
      </c>
      <c r="AI454" s="2">
        <f>SUMIF(AA451:AA452,"=54346617",V451:V452)</f>
        <v>0</v>
      </c>
      <c r="AJ454" s="2">
        <f>ROUND(SUMIF(AA451:AA452,"=54346617",W451:W452),2)</f>
        <v>0</v>
      </c>
      <c r="AK454" s="2">
        <f>ROUND(SUMIF(AA451:AA452,"=54346617",X451:X452),2)</f>
        <v>0</v>
      </c>
      <c r="AL454" s="2">
        <f>ROUND(SUMIF(AA451:AA452,"=54346617",Y451:Y452),2)</f>
        <v>0</v>
      </c>
      <c r="AM454" s="2"/>
      <c r="AN454" s="2"/>
      <c r="AO454" s="2">
        <f t="shared" ref="AO454:BD454" si="379">ROUND(BX454,2)</f>
        <v>0</v>
      </c>
      <c r="AP454" s="2">
        <f t="shared" si="379"/>
        <v>0</v>
      </c>
      <c r="AQ454" s="2">
        <f t="shared" si="379"/>
        <v>0</v>
      </c>
      <c r="AR454" s="2">
        <f t="shared" si="379"/>
        <v>170045.5</v>
      </c>
      <c r="AS454" s="2">
        <f t="shared" si="379"/>
        <v>170045.5</v>
      </c>
      <c r="AT454" s="2">
        <f t="shared" si="379"/>
        <v>0</v>
      </c>
      <c r="AU454" s="2">
        <f t="shared" si="379"/>
        <v>0</v>
      </c>
      <c r="AV454" s="2">
        <f t="shared" si="379"/>
        <v>170045.5</v>
      </c>
      <c r="AW454" s="2">
        <f t="shared" si="379"/>
        <v>170045.5</v>
      </c>
      <c r="AX454" s="2">
        <f t="shared" si="379"/>
        <v>0</v>
      </c>
      <c r="AY454" s="2">
        <f t="shared" si="379"/>
        <v>170045.5</v>
      </c>
      <c r="AZ454" s="2">
        <f t="shared" si="379"/>
        <v>0</v>
      </c>
      <c r="BA454" s="2">
        <f t="shared" si="379"/>
        <v>0</v>
      </c>
      <c r="BB454" s="2">
        <f t="shared" si="379"/>
        <v>0</v>
      </c>
      <c r="BC454" s="2">
        <f t="shared" si="379"/>
        <v>0</v>
      </c>
      <c r="BD454" s="2">
        <f t="shared" si="379"/>
        <v>0</v>
      </c>
      <c r="BE454" s="2"/>
      <c r="BF454" s="2"/>
      <c r="BG454" s="2"/>
      <c r="BH454" s="2"/>
      <c r="BI454" s="2"/>
      <c r="BJ454" s="2"/>
      <c r="BK454" s="2"/>
      <c r="BL454" s="2"/>
      <c r="BM454" s="2"/>
      <c r="BN454" s="2"/>
      <c r="BO454" s="2"/>
      <c r="BP454" s="2"/>
      <c r="BQ454" s="2"/>
      <c r="BR454" s="2"/>
      <c r="BS454" s="2"/>
      <c r="BT454" s="2"/>
      <c r="BU454" s="2"/>
      <c r="BV454" s="2"/>
      <c r="BW454" s="2"/>
      <c r="BX454" s="2">
        <f>ROUND(SUMIF(AA451:AA452,"=54346617",FQ451:FQ452),2)</f>
        <v>0</v>
      </c>
      <c r="BY454" s="2">
        <f>ROUND(SUMIF(AA451:AA452,"=54346617",FR451:FR452),2)</f>
        <v>0</v>
      </c>
      <c r="BZ454" s="2">
        <f>ROUND(SUMIF(AA451:AA452,"=54346617",GL451:GL452),2)</f>
        <v>0</v>
      </c>
      <c r="CA454" s="2">
        <f>ROUND(SUMIF(AA451:AA452,"=54346617",GM451:GM452),2)</f>
        <v>170045.5</v>
      </c>
      <c r="CB454" s="2">
        <f>ROUND(SUMIF(AA451:AA452,"=54346617",GN451:GN452),2)</f>
        <v>170045.5</v>
      </c>
      <c r="CC454" s="2">
        <f>ROUND(SUMIF(AA451:AA452,"=54346617",GO451:GO452),2)</f>
        <v>0</v>
      </c>
      <c r="CD454" s="2">
        <f>ROUND(SUMIF(AA451:AA452,"=54346617",GP451:GP452),2)</f>
        <v>0</v>
      </c>
      <c r="CE454" s="2">
        <f>AC454-BX454</f>
        <v>170045.5</v>
      </c>
      <c r="CF454" s="2">
        <f>AC454-BY454</f>
        <v>170045.5</v>
      </c>
      <c r="CG454" s="2">
        <f>BX454-BZ454</f>
        <v>0</v>
      </c>
      <c r="CH454" s="2">
        <f>AC454-BX454-BY454+BZ454</f>
        <v>170045.5</v>
      </c>
      <c r="CI454" s="2">
        <f>BY454-BZ454</f>
        <v>0</v>
      </c>
      <c r="CJ454" s="2">
        <f>ROUND(SUMIF(AA451:AA452,"=54346617",GX451:GX452),2)</f>
        <v>0</v>
      </c>
      <c r="CK454" s="2">
        <f>ROUND(SUMIF(AA451:AA452,"=54346617",GY451:GY452),2)</f>
        <v>0</v>
      </c>
      <c r="CL454" s="2">
        <f>ROUND(SUMIF(AA451:AA452,"=54346617",GZ451:GZ452),2)</f>
        <v>0</v>
      </c>
      <c r="CM454" s="2">
        <f>ROUND(SUMIF(AA451:AA452,"=54346617",HD451:HD452),2)</f>
        <v>0</v>
      </c>
      <c r="CN454" s="2"/>
      <c r="CO454" s="2"/>
      <c r="CP454" s="2"/>
      <c r="CQ454" s="2"/>
      <c r="CR454" s="2"/>
      <c r="CS454" s="2"/>
      <c r="CT454" s="2"/>
      <c r="CU454" s="2"/>
      <c r="CV454" s="2"/>
      <c r="CW454" s="2"/>
      <c r="CX454" s="2"/>
      <c r="CY454" s="2"/>
      <c r="CZ454" s="2"/>
      <c r="DA454" s="2"/>
      <c r="DB454" s="2"/>
      <c r="DC454" s="2"/>
      <c r="DD454" s="2"/>
      <c r="DE454" s="2"/>
      <c r="DF454" s="2"/>
      <c r="DG454" s="3"/>
      <c r="DH454" s="3"/>
      <c r="DI454" s="3"/>
      <c r="DJ454" s="3"/>
      <c r="DK454" s="3"/>
      <c r="DL454" s="3"/>
      <c r="DM454" s="3"/>
      <c r="DN454" s="3"/>
      <c r="DO454" s="3"/>
      <c r="DP454" s="3"/>
      <c r="DQ454" s="3"/>
      <c r="DR454" s="3"/>
      <c r="DS454" s="3"/>
      <c r="DT454" s="3"/>
      <c r="DU454" s="3"/>
      <c r="DV454" s="3"/>
      <c r="DW454" s="3"/>
      <c r="DX454" s="3"/>
      <c r="DY454" s="3"/>
      <c r="DZ454" s="3"/>
      <c r="EA454" s="3"/>
      <c r="EB454" s="3"/>
      <c r="EC454" s="3"/>
      <c r="ED454" s="3"/>
      <c r="EE454" s="3"/>
      <c r="EF454" s="3"/>
      <c r="EG454" s="3"/>
      <c r="EH454" s="3"/>
      <c r="EI454" s="3"/>
      <c r="EJ454" s="3"/>
      <c r="EK454" s="3"/>
      <c r="EL454" s="3"/>
      <c r="EM454" s="3"/>
      <c r="EN454" s="3"/>
      <c r="EO454" s="3"/>
      <c r="EP454" s="3"/>
      <c r="EQ454" s="3"/>
      <c r="ER454" s="3"/>
      <c r="ES454" s="3"/>
      <c r="ET454" s="3"/>
      <c r="EU454" s="3"/>
      <c r="EV454" s="3"/>
      <c r="EW454" s="3"/>
      <c r="EX454" s="3"/>
      <c r="EY454" s="3"/>
      <c r="EZ454" s="3"/>
      <c r="FA454" s="3"/>
      <c r="FB454" s="3"/>
      <c r="FC454" s="3"/>
      <c r="FD454" s="3"/>
      <c r="FE454" s="3"/>
      <c r="FF454" s="3"/>
      <c r="FG454" s="3"/>
      <c r="FH454" s="3"/>
      <c r="FI454" s="3"/>
      <c r="FJ454" s="3"/>
      <c r="FK454" s="3"/>
      <c r="FL454" s="3"/>
      <c r="FM454" s="3"/>
      <c r="FN454" s="3"/>
      <c r="FO454" s="3"/>
      <c r="FP454" s="3"/>
      <c r="FQ454" s="3"/>
      <c r="FR454" s="3"/>
      <c r="FS454" s="3"/>
      <c r="FT454" s="3"/>
      <c r="FU454" s="3"/>
      <c r="FV454" s="3"/>
      <c r="FW454" s="3"/>
      <c r="FX454" s="3"/>
      <c r="FY454" s="3"/>
      <c r="FZ454" s="3"/>
      <c r="GA454" s="3"/>
      <c r="GB454" s="3"/>
      <c r="GC454" s="3"/>
      <c r="GD454" s="3"/>
      <c r="GE454" s="3"/>
      <c r="GF454" s="3"/>
      <c r="GG454" s="3"/>
      <c r="GH454" s="3"/>
      <c r="GI454" s="3"/>
      <c r="GJ454" s="3"/>
      <c r="GK454" s="3"/>
      <c r="GL454" s="3"/>
      <c r="GM454" s="3"/>
      <c r="GN454" s="3"/>
      <c r="GO454" s="3"/>
      <c r="GP454" s="3"/>
      <c r="GQ454" s="3"/>
      <c r="GR454" s="3"/>
      <c r="GS454" s="3"/>
      <c r="GT454" s="3"/>
      <c r="GU454" s="3"/>
      <c r="GV454" s="3"/>
      <c r="GW454" s="3"/>
      <c r="GX454" s="3">
        <v>0</v>
      </c>
    </row>
    <row r="456" spans="1:245" x14ac:dyDescent="0.2">
      <c r="A456" s="4">
        <v>50</v>
      </c>
      <c r="B456" s="4">
        <v>0</v>
      </c>
      <c r="C456" s="4">
        <v>0</v>
      </c>
      <c r="D456" s="4">
        <v>1</v>
      </c>
      <c r="E456" s="4">
        <v>201</v>
      </c>
      <c r="F456" s="4">
        <f>ROUND(Source!O454,O456)</f>
        <v>170045.5</v>
      </c>
      <c r="G456" s="4" t="s">
        <v>104</v>
      </c>
      <c r="H456" s="4" t="s">
        <v>105</v>
      </c>
      <c r="I456" s="4"/>
      <c r="J456" s="4"/>
      <c r="K456" s="4">
        <v>-201</v>
      </c>
      <c r="L456" s="4">
        <v>1</v>
      </c>
      <c r="M456" s="4">
        <v>3</v>
      </c>
      <c r="N456" s="4" t="s">
        <v>3</v>
      </c>
      <c r="O456" s="4">
        <v>2</v>
      </c>
      <c r="P456" s="4"/>
      <c r="Q456" s="4"/>
      <c r="R456" s="4"/>
      <c r="S456" s="4"/>
      <c r="T456" s="4"/>
      <c r="U456" s="4"/>
      <c r="V456" s="4"/>
      <c r="W456" s="4">
        <v>170045.5</v>
      </c>
      <c r="X456" s="4">
        <v>1</v>
      </c>
      <c r="Y456" s="4">
        <v>170045.5</v>
      </c>
      <c r="Z456" s="4"/>
      <c r="AA456" s="4"/>
      <c r="AB456" s="4"/>
    </row>
    <row r="457" spans="1:245" x14ac:dyDescent="0.2">
      <c r="A457" s="4">
        <v>50</v>
      </c>
      <c r="B457" s="4">
        <v>0</v>
      </c>
      <c r="C457" s="4">
        <v>0</v>
      </c>
      <c r="D457" s="4">
        <v>1</v>
      </c>
      <c r="E457" s="4">
        <v>202</v>
      </c>
      <c r="F457" s="4">
        <f>ROUND(Source!P454,O457)</f>
        <v>170045.5</v>
      </c>
      <c r="G457" s="4" t="s">
        <v>106</v>
      </c>
      <c r="H457" s="4" t="s">
        <v>107</v>
      </c>
      <c r="I457" s="4"/>
      <c r="J457" s="4"/>
      <c r="K457" s="4">
        <v>-202</v>
      </c>
      <c r="L457" s="4">
        <v>2</v>
      </c>
      <c r="M457" s="4">
        <v>3</v>
      </c>
      <c r="N457" s="4" t="s">
        <v>3</v>
      </c>
      <c r="O457" s="4">
        <v>2</v>
      </c>
      <c r="P457" s="4"/>
      <c r="Q457" s="4"/>
      <c r="R457" s="4"/>
      <c r="S457" s="4"/>
      <c r="T457" s="4"/>
      <c r="U457" s="4"/>
      <c r="V457" s="4"/>
      <c r="W457" s="4">
        <v>170045.5</v>
      </c>
      <c r="X457" s="4">
        <v>1</v>
      </c>
      <c r="Y457" s="4">
        <v>170045.5</v>
      </c>
      <c r="Z457" s="4"/>
      <c r="AA457" s="4"/>
      <c r="AB457" s="4"/>
    </row>
    <row r="458" spans="1:245" x14ac:dyDescent="0.2">
      <c r="A458" s="4">
        <v>50</v>
      </c>
      <c r="B458" s="4">
        <v>0</v>
      </c>
      <c r="C458" s="4">
        <v>0</v>
      </c>
      <c r="D458" s="4">
        <v>1</v>
      </c>
      <c r="E458" s="4">
        <v>222</v>
      </c>
      <c r="F458" s="4">
        <f>ROUND(Source!AO454,O458)</f>
        <v>0</v>
      </c>
      <c r="G458" s="4" t="s">
        <v>108</v>
      </c>
      <c r="H458" s="4" t="s">
        <v>109</v>
      </c>
      <c r="I458" s="4"/>
      <c r="J458" s="4"/>
      <c r="K458" s="4">
        <v>-222</v>
      </c>
      <c r="L458" s="4">
        <v>3</v>
      </c>
      <c r="M458" s="4">
        <v>3</v>
      </c>
      <c r="N458" s="4" t="s">
        <v>3</v>
      </c>
      <c r="O458" s="4">
        <v>2</v>
      </c>
      <c r="P458" s="4"/>
      <c r="Q458" s="4"/>
      <c r="R458" s="4"/>
      <c r="S458" s="4"/>
      <c r="T458" s="4"/>
      <c r="U458" s="4"/>
      <c r="V458" s="4"/>
      <c r="W458" s="4">
        <v>0</v>
      </c>
      <c r="X458" s="4">
        <v>1</v>
      </c>
      <c r="Y458" s="4">
        <v>0</v>
      </c>
      <c r="Z458" s="4"/>
      <c r="AA458" s="4"/>
      <c r="AB458" s="4"/>
    </row>
    <row r="459" spans="1:245" x14ac:dyDescent="0.2">
      <c r="A459" s="4">
        <v>50</v>
      </c>
      <c r="B459" s="4">
        <v>0</v>
      </c>
      <c r="C459" s="4">
        <v>0</v>
      </c>
      <c r="D459" s="4">
        <v>1</v>
      </c>
      <c r="E459" s="4">
        <v>225</v>
      </c>
      <c r="F459" s="4">
        <f>ROUND(Source!AV454,O459)</f>
        <v>170045.5</v>
      </c>
      <c r="G459" s="4" t="s">
        <v>110</v>
      </c>
      <c r="H459" s="4" t="s">
        <v>111</v>
      </c>
      <c r="I459" s="4"/>
      <c r="J459" s="4"/>
      <c r="K459" s="4">
        <v>-225</v>
      </c>
      <c r="L459" s="4">
        <v>4</v>
      </c>
      <c r="M459" s="4">
        <v>3</v>
      </c>
      <c r="N459" s="4" t="s">
        <v>3</v>
      </c>
      <c r="O459" s="4">
        <v>2</v>
      </c>
      <c r="P459" s="4"/>
      <c r="Q459" s="4"/>
      <c r="R459" s="4"/>
      <c r="S459" s="4"/>
      <c r="T459" s="4"/>
      <c r="U459" s="4"/>
      <c r="V459" s="4"/>
      <c r="W459" s="4">
        <v>170045.5</v>
      </c>
      <c r="X459" s="4">
        <v>1</v>
      </c>
      <c r="Y459" s="4">
        <v>170045.5</v>
      </c>
      <c r="Z459" s="4"/>
      <c r="AA459" s="4"/>
      <c r="AB459" s="4"/>
    </row>
    <row r="460" spans="1:245" x14ac:dyDescent="0.2">
      <c r="A460" s="4">
        <v>50</v>
      </c>
      <c r="B460" s="4">
        <v>0</v>
      </c>
      <c r="C460" s="4">
        <v>0</v>
      </c>
      <c r="D460" s="4">
        <v>1</v>
      </c>
      <c r="E460" s="4">
        <v>226</v>
      </c>
      <c r="F460" s="4">
        <f>ROUND(Source!AW454,O460)</f>
        <v>170045.5</v>
      </c>
      <c r="G460" s="4" t="s">
        <v>112</v>
      </c>
      <c r="H460" s="4" t="s">
        <v>113</v>
      </c>
      <c r="I460" s="4"/>
      <c r="J460" s="4"/>
      <c r="K460" s="4">
        <v>-226</v>
      </c>
      <c r="L460" s="4">
        <v>5</v>
      </c>
      <c r="M460" s="4">
        <v>3</v>
      </c>
      <c r="N460" s="4" t="s">
        <v>3</v>
      </c>
      <c r="O460" s="4">
        <v>2</v>
      </c>
      <c r="P460" s="4"/>
      <c r="Q460" s="4"/>
      <c r="R460" s="4"/>
      <c r="S460" s="4"/>
      <c r="T460" s="4"/>
      <c r="U460" s="4"/>
      <c r="V460" s="4"/>
      <c r="W460" s="4">
        <v>170045.5</v>
      </c>
      <c r="X460" s="4">
        <v>1</v>
      </c>
      <c r="Y460" s="4">
        <v>170045.5</v>
      </c>
      <c r="Z460" s="4"/>
      <c r="AA460" s="4"/>
      <c r="AB460" s="4"/>
    </row>
    <row r="461" spans="1:245" x14ac:dyDescent="0.2">
      <c r="A461" s="4">
        <v>50</v>
      </c>
      <c r="B461" s="4">
        <v>0</v>
      </c>
      <c r="C461" s="4">
        <v>0</v>
      </c>
      <c r="D461" s="4">
        <v>1</v>
      </c>
      <c r="E461" s="4">
        <v>227</v>
      </c>
      <c r="F461" s="4">
        <f>ROUND(Source!AX454,O461)</f>
        <v>0</v>
      </c>
      <c r="G461" s="4" t="s">
        <v>114</v>
      </c>
      <c r="H461" s="4" t="s">
        <v>115</v>
      </c>
      <c r="I461" s="4"/>
      <c r="J461" s="4"/>
      <c r="K461" s="4">
        <v>-227</v>
      </c>
      <c r="L461" s="4">
        <v>6</v>
      </c>
      <c r="M461" s="4">
        <v>3</v>
      </c>
      <c r="N461" s="4" t="s">
        <v>3</v>
      </c>
      <c r="O461" s="4">
        <v>2</v>
      </c>
      <c r="P461" s="4"/>
      <c r="Q461" s="4"/>
      <c r="R461" s="4"/>
      <c r="S461" s="4"/>
      <c r="T461" s="4"/>
      <c r="U461" s="4"/>
      <c r="V461" s="4"/>
      <c r="W461" s="4">
        <v>0</v>
      </c>
      <c r="X461" s="4">
        <v>1</v>
      </c>
      <c r="Y461" s="4">
        <v>0</v>
      </c>
      <c r="Z461" s="4"/>
      <c r="AA461" s="4"/>
      <c r="AB461" s="4"/>
    </row>
    <row r="462" spans="1:245" x14ac:dyDescent="0.2">
      <c r="A462" s="4">
        <v>50</v>
      </c>
      <c r="B462" s="4">
        <v>0</v>
      </c>
      <c r="C462" s="4">
        <v>0</v>
      </c>
      <c r="D462" s="4">
        <v>1</v>
      </c>
      <c r="E462" s="4">
        <v>228</v>
      </c>
      <c r="F462" s="4">
        <f>ROUND(Source!AY454,O462)</f>
        <v>170045.5</v>
      </c>
      <c r="G462" s="4" t="s">
        <v>116</v>
      </c>
      <c r="H462" s="4" t="s">
        <v>117</v>
      </c>
      <c r="I462" s="4"/>
      <c r="J462" s="4"/>
      <c r="K462" s="4">
        <v>-228</v>
      </c>
      <c r="L462" s="4">
        <v>7</v>
      </c>
      <c r="M462" s="4">
        <v>3</v>
      </c>
      <c r="N462" s="4" t="s">
        <v>3</v>
      </c>
      <c r="O462" s="4">
        <v>2</v>
      </c>
      <c r="P462" s="4"/>
      <c r="Q462" s="4"/>
      <c r="R462" s="4"/>
      <c r="S462" s="4"/>
      <c r="T462" s="4"/>
      <c r="U462" s="4"/>
      <c r="V462" s="4"/>
      <c r="W462" s="4">
        <v>170045.5</v>
      </c>
      <c r="X462" s="4">
        <v>1</v>
      </c>
      <c r="Y462" s="4">
        <v>170045.5</v>
      </c>
      <c r="Z462" s="4"/>
      <c r="AA462" s="4"/>
      <c r="AB462" s="4"/>
    </row>
    <row r="463" spans="1:245" x14ac:dyDescent="0.2">
      <c r="A463" s="4">
        <v>50</v>
      </c>
      <c r="B463" s="4">
        <v>0</v>
      </c>
      <c r="C463" s="4">
        <v>0</v>
      </c>
      <c r="D463" s="4">
        <v>1</v>
      </c>
      <c r="E463" s="4">
        <v>216</v>
      </c>
      <c r="F463" s="4">
        <f>ROUND(Source!AP454,O463)</f>
        <v>0</v>
      </c>
      <c r="G463" s="4" t="s">
        <v>118</v>
      </c>
      <c r="H463" s="4" t="s">
        <v>119</v>
      </c>
      <c r="I463" s="4"/>
      <c r="J463" s="4"/>
      <c r="K463" s="4">
        <v>-216</v>
      </c>
      <c r="L463" s="4">
        <v>8</v>
      </c>
      <c r="M463" s="4">
        <v>3</v>
      </c>
      <c r="N463" s="4" t="s">
        <v>3</v>
      </c>
      <c r="O463" s="4">
        <v>2</v>
      </c>
      <c r="P463" s="4"/>
      <c r="Q463" s="4"/>
      <c r="R463" s="4"/>
      <c r="S463" s="4"/>
      <c r="T463" s="4"/>
      <c r="U463" s="4"/>
      <c r="V463" s="4"/>
      <c r="W463" s="4">
        <v>0</v>
      </c>
      <c r="X463" s="4">
        <v>1</v>
      </c>
      <c r="Y463" s="4">
        <v>0</v>
      </c>
      <c r="Z463" s="4"/>
      <c r="AA463" s="4"/>
      <c r="AB463" s="4"/>
    </row>
    <row r="464" spans="1:245" x14ac:dyDescent="0.2">
      <c r="A464" s="4">
        <v>50</v>
      </c>
      <c r="B464" s="4">
        <v>0</v>
      </c>
      <c r="C464" s="4">
        <v>0</v>
      </c>
      <c r="D464" s="4">
        <v>1</v>
      </c>
      <c r="E464" s="4">
        <v>223</v>
      </c>
      <c r="F464" s="4">
        <f>ROUND(Source!AQ454,O464)</f>
        <v>0</v>
      </c>
      <c r="G464" s="4" t="s">
        <v>120</v>
      </c>
      <c r="H464" s="4" t="s">
        <v>121</v>
      </c>
      <c r="I464" s="4"/>
      <c r="J464" s="4"/>
      <c r="K464" s="4">
        <v>-223</v>
      </c>
      <c r="L464" s="4">
        <v>9</v>
      </c>
      <c r="M464" s="4">
        <v>3</v>
      </c>
      <c r="N464" s="4" t="s">
        <v>3</v>
      </c>
      <c r="O464" s="4">
        <v>2</v>
      </c>
      <c r="P464" s="4"/>
      <c r="Q464" s="4"/>
      <c r="R464" s="4"/>
      <c r="S464" s="4"/>
      <c r="T464" s="4"/>
      <c r="U464" s="4"/>
      <c r="V464" s="4"/>
      <c r="W464" s="4">
        <v>0</v>
      </c>
      <c r="X464" s="4">
        <v>1</v>
      </c>
      <c r="Y464" s="4">
        <v>0</v>
      </c>
      <c r="Z464" s="4"/>
      <c r="AA464" s="4"/>
      <c r="AB464" s="4"/>
    </row>
    <row r="465" spans="1:28" x14ac:dyDescent="0.2">
      <c r="A465" s="4">
        <v>50</v>
      </c>
      <c r="B465" s="4">
        <v>0</v>
      </c>
      <c r="C465" s="4">
        <v>0</v>
      </c>
      <c r="D465" s="4">
        <v>1</v>
      </c>
      <c r="E465" s="4">
        <v>229</v>
      </c>
      <c r="F465" s="4">
        <f>ROUND(Source!AZ454,O465)</f>
        <v>0</v>
      </c>
      <c r="G465" s="4" t="s">
        <v>122</v>
      </c>
      <c r="H465" s="4" t="s">
        <v>123</v>
      </c>
      <c r="I465" s="4"/>
      <c r="J465" s="4"/>
      <c r="K465" s="4">
        <v>-229</v>
      </c>
      <c r="L465" s="4">
        <v>10</v>
      </c>
      <c r="M465" s="4">
        <v>3</v>
      </c>
      <c r="N465" s="4" t="s">
        <v>3</v>
      </c>
      <c r="O465" s="4">
        <v>2</v>
      </c>
      <c r="P465" s="4"/>
      <c r="Q465" s="4"/>
      <c r="R465" s="4"/>
      <c r="S465" s="4"/>
      <c r="T465" s="4"/>
      <c r="U465" s="4"/>
      <c r="V465" s="4"/>
      <c r="W465" s="4">
        <v>0</v>
      </c>
      <c r="X465" s="4">
        <v>1</v>
      </c>
      <c r="Y465" s="4">
        <v>0</v>
      </c>
      <c r="Z465" s="4"/>
      <c r="AA465" s="4"/>
      <c r="AB465" s="4"/>
    </row>
    <row r="466" spans="1:28" x14ac:dyDescent="0.2">
      <c r="A466" s="4">
        <v>50</v>
      </c>
      <c r="B466" s="4">
        <v>0</v>
      </c>
      <c r="C466" s="4">
        <v>0</v>
      </c>
      <c r="D466" s="4">
        <v>1</v>
      </c>
      <c r="E466" s="4">
        <v>203</v>
      </c>
      <c r="F466" s="4">
        <f>ROUND(Source!Q454,O466)</f>
        <v>0</v>
      </c>
      <c r="G466" s="4" t="s">
        <v>124</v>
      </c>
      <c r="H466" s="4" t="s">
        <v>125</v>
      </c>
      <c r="I466" s="4"/>
      <c r="J466" s="4"/>
      <c r="K466" s="4">
        <v>-203</v>
      </c>
      <c r="L466" s="4">
        <v>11</v>
      </c>
      <c r="M466" s="4">
        <v>3</v>
      </c>
      <c r="N466" s="4" t="s">
        <v>3</v>
      </c>
      <c r="O466" s="4">
        <v>2</v>
      </c>
      <c r="P466" s="4"/>
      <c r="Q466" s="4"/>
      <c r="R466" s="4"/>
      <c r="S466" s="4"/>
      <c r="T466" s="4"/>
      <c r="U466" s="4"/>
      <c r="V466" s="4"/>
      <c r="W466" s="4">
        <v>0</v>
      </c>
      <c r="X466" s="4">
        <v>1</v>
      </c>
      <c r="Y466" s="4">
        <v>0</v>
      </c>
      <c r="Z466" s="4"/>
      <c r="AA466" s="4"/>
      <c r="AB466" s="4"/>
    </row>
    <row r="467" spans="1:28" x14ac:dyDescent="0.2">
      <c r="A467" s="4">
        <v>50</v>
      </c>
      <c r="B467" s="4">
        <v>0</v>
      </c>
      <c r="C467" s="4">
        <v>0</v>
      </c>
      <c r="D467" s="4">
        <v>1</v>
      </c>
      <c r="E467" s="4">
        <v>231</v>
      </c>
      <c r="F467" s="4">
        <f>ROUND(Source!BB454,O467)</f>
        <v>0</v>
      </c>
      <c r="G467" s="4" t="s">
        <v>126</v>
      </c>
      <c r="H467" s="4" t="s">
        <v>127</v>
      </c>
      <c r="I467" s="4"/>
      <c r="J467" s="4"/>
      <c r="K467" s="4">
        <v>-231</v>
      </c>
      <c r="L467" s="4">
        <v>12</v>
      </c>
      <c r="M467" s="4">
        <v>3</v>
      </c>
      <c r="N467" s="4" t="s">
        <v>3</v>
      </c>
      <c r="O467" s="4">
        <v>2</v>
      </c>
      <c r="P467" s="4"/>
      <c r="Q467" s="4"/>
      <c r="R467" s="4"/>
      <c r="S467" s="4"/>
      <c r="T467" s="4"/>
      <c r="U467" s="4"/>
      <c r="V467" s="4"/>
      <c r="W467" s="4">
        <v>0</v>
      </c>
      <c r="X467" s="4">
        <v>1</v>
      </c>
      <c r="Y467" s="4">
        <v>0</v>
      </c>
      <c r="Z467" s="4"/>
      <c r="AA467" s="4"/>
      <c r="AB467" s="4"/>
    </row>
    <row r="468" spans="1:28" x14ac:dyDescent="0.2">
      <c r="A468" s="4">
        <v>50</v>
      </c>
      <c r="B468" s="4">
        <v>0</v>
      </c>
      <c r="C468" s="4">
        <v>0</v>
      </c>
      <c r="D468" s="4">
        <v>1</v>
      </c>
      <c r="E468" s="4">
        <v>204</v>
      </c>
      <c r="F468" s="4">
        <f>ROUND(Source!R454,O468)</f>
        <v>0</v>
      </c>
      <c r="G468" s="4" t="s">
        <v>128</v>
      </c>
      <c r="H468" s="4" t="s">
        <v>129</v>
      </c>
      <c r="I468" s="4"/>
      <c r="J468" s="4"/>
      <c r="K468" s="4">
        <v>-204</v>
      </c>
      <c r="L468" s="4">
        <v>13</v>
      </c>
      <c r="M468" s="4">
        <v>3</v>
      </c>
      <c r="N468" s="4" t="s">
        <v>3</v>
      </c>
      <c r="O468" s="4">
        <v>2</v>
      </c>
      <c r="P468" s="4"/>
      <c r="Q468" s="4"/>
      <c r="R468" s="4"/>
      <c r="S468" s="4"/>
      <c r="T468" s="4"/>
      <c r="U468" s="4"/>
      <c r="V468" s="4"/>
      <c r="W468" s="4">
        <v>0</v>
      </c>
      <c r="X468" s="4">
        <v>1</v>
      </c>
      <c r="Y468" s="4">
        <v>0</v>
      </c>
      <c r="Z468" s="4"/>
      <c r="AA468" s="4"/>
      <c r="AB468" s="4"/>
    </row>
    <row r="469" spans="1:28" x14ac:dyDescent="0.2">
      <c r="A469" s="4">
        <v>50</v>
      </c>
      <c r="B469" s="4">
        <v>0</v>
      </c>
      <c r="C469" s="4">
        <v>0</v>
      </c>
      <c r="D469" s="4">
        <v>1</v>
      </c>
      <c r="E469" s="4">
        <v>205</v>
      </c>
      <c r="F469" s="4">
        <f>ROUND(Source!S454,O469)</f>
        <v>0</v>
      </c>
      <c r="G469" s="4" t="s">
        <v>130</v>
      </c>
      <c r="H469" s="4" t="s">
        <v>131</v>
      </c>
      <c r="I469" s="4"/>
      <c r="J469" s="4"/>
      <c r="K469" s="4">
        <v>-205</v>
      </c>
      <c r="L469" s="4">
        <v>14</v>
      </c>
      <c r="M469" s="4">
        <v>3</v>
      </c>
      <c r="N469" s="4" t="s">
        <v>3</v>
      </c>
      <c r="O469" s="4">
        <v>2</v>
      </c>
      <c r="P469" s="4"/>
      <c r="Q469" s="4"/>
      <c r="R469" s="4"/>
      <c r="S469" s="4"/>
      <c r="T469" s="4"/>
      <c r="U469" s="4"/>
      <c r="V469" s="4"/>
      <c r="W469" s="4">
        <v>0</v>
      </c>
      <c r="X469" s="4">
        <v>1</v>
      </c>
      <c r="Y469" s="4">
        <v>0</v>
      </c>
      <c r="Z469" s="4"/>
      <c r="AA469" s="4"/>
      <c r="AB469" s="4"/>
    </row>
    <row r="470" spans="1:28" x14ac:dyDescent="0.2">
      <c r="A470" s="4">
        <v>50</v>
      </c>
      <c r="B470" s="4">
        <v>0</v>
      </c>
      <c r="C470" s="4">
        <v>0</v>
      </c>
      <c r="D470" s="4">
        <v>1</v>
      </c>
      <c r="E470" s="4">
        <v>232</v>
      </c>
      <c r="F470" s="4">
        <f>ROUND(Source!BC454,O470)</f>
        <v>0</v>
      </c>
      <c r="G470" s="4" t="s">
        <v>132</v>
      </c>
      <c r="H470" s="4" t="s">
        <v>133</v>
      </c>
      <c r="I470" s="4"/>
      <c r="J470" s="4"/>
      <c r="K470" s="4">
        <v>-232</v>
      </c>
      <c r="L470" s="4">
        <v>15</v>
      </c>
      <c r="M470" s="4">
        <v>3</v>
      </c>
      <c r="N470" s="4" t="s">
        <v>3</v>
      </c>
      <c r="O470" s="4">
        <v>2</v>
      </c>
      <c r="P470" s="4"/>
      <c r="Q470" s="4"/>
      <c r="R470" s="4"/>
      <c r="S470" s="4"/>
      <c r="T470" s="4"/>
      <c r="U470" s="4"/>
      <c r="V470" s="4"/>
      <c r="W470" s="4">
        <v>0</v>
      </c>
      <c r="X470" s="4">
        <v>1</v>
      </c>
      <c r="Y470" s="4">
        <v>0</v>
      </c>
      <c r="Z470" s="4"/>
      <c r="AA470" s="4"/>
      <c r="AB470" s="4"/>
    </row>
    <row r="471" spans="1:28" x14ac:dyDescent="0.2">
      <c r="A471" s="4">
        <v>50</v>
      </c>
      <c r="B471" s="4">
        <v>0</v>
      </c>
      <c r="C471" s="4">
        <v>0</v>
      </c>
      <c r="D471" s="4">
        <v>1</v>
      </c>
      <c r="E471" s="4">
        <v>214</v>
      </c>
      <c r="F471" s="4">
        <f>ROUND(Source!AS454,O471)</f>
        <v>170045.5</v>
      </c>
      <c r="G471" s="4" t="s">
        <v>134</v>
      </c>
      <c r="H471" s="4" t="s">
        <v>135</v>
      </c>
      <c r="I471" s="4"/>
      <c r="J471" s="4"/>
      <c r="K471" s="4">
        <v>-214</v>
      </c>
      <c r="L471" s="4">
        <v>16</v>
      </c>
      <c r="M471" s="4">
        <v>3</v>
      </c>
      <c r="N471" s="4" t="s">
        <v>3</v>
      </c>
      <c r="O471" s="4">
        <v>2</v>
      </c>
      <c r="P471" s="4"/>
      <c r="Q471" s="4"/>
      <c r="R471" s="4"/>
      <c r="S471" s="4"/>
      <c r="T471" s="4"/>
      <c r="U471" s="4"/>
      <c r="V471" s="4"/>
      <c r="W471" s="4">
        <v>170045.5</v>
      </c>
      <c r="X471" s="4">
        <v>1</v>
      </c>
      <c r="Y471" s="4">
        <v>170045.5</v>
      </c>
      <c r="Z471" s="4"/>
      <c r="AA471" s="4"/>
      <c r="AB471" s="4"/>
    </row>
    <row r="472" spans="1:28" x14ac:dyDescent="0.2">
      <c r="A472" s="4">
        <v>50</v>
      </c>
      <c r="B472" s="4">
        <v>0</v>
      </c>
      <c r="C472" s="4">
        <v>0</v>
      </c>
      <c r="D472" s="4">
        <v>1</v>
      </c>
      <c r="E472" s="4">
        <v>215</v>
      </c>
      <c r="F472" s="4">
        <f>ROUND(Source!AT454,O472)</f>
        <v>0</v>
      </c>
      <c r="G472" s="4" t="s">
        <v>136</v>
      </c>
      <c r="H472" s="4" t="s">
        <v>137</v>
      </c>
      <c r="I472" s="4"/>
      <c r="J472" s="4"/>
      <c r="K472" s="4">
        <v>-215</v>
      </c>
      <c r="L472" s="4">
        <v>17</v>
      </c>
      <c r="M472" s="4">
        <v>3</v>
      </c>
      <c r="N472" s="4" t="s">
        <v>3</v>
      </c>
      <c r="O472" s="4">
        <v>2</v>
      </c>
      <c r="P472" s="4"/>
      <c r="Q472" s="4"/>
      <c r="R472" s="4"/>
      <c r="S472" s="4"/>
      <c r="T472" s="4"/>
      <c r="U472" s="4"/>
      <c r="V472" s="4"/>
      <c r="W472" s="4">
        <v>0</v>
      </c>
      <c r="X472" s="4">
        <v>1</v>
      </c>
      <c r="Y472" s="4">
        <v>0</v>
      </c>
      <c r="Z472" s="4"/>
      <c r="AA472" s="4"/>
      <c r="AB472" s="4"/>
    </row>
    <row r="473" spans="1:28" x14ac:dyDescent="0.2">
      <c r="A473" s="4">
        <v>50</v>
      </c>
      <c r="B473" s="4">
        <v>0</v>
      </c>
      <c r="C473" s="4">
        <v>0</v>
      </c>
      <c r="D473" s="4">
        <v>1</v>
      </c>
      <c r="E473" s="4">
        <v>217</v>
      </c>
      <c r="F473" s="4">
        <f>ROUND(Source!AU454,O473)</f>
        <v>0</v>
      </c>
      <c r="G473" s="4" t="s">
        <v>138</v>
      </c>
      <c r="H473" s="4" t="s">
        <v>139</v>
      </c>
      <c r="I473" s="4"/>
      <c r="J473" s="4"/>
      <c r="K473" s="4">
        <v>-217</v>
      </c>
      <c r="L473" s="4">
        <v>18</v>
      </c>
      <c r="M473" s="4">
        <v>3</v>
      </c>
      <c r="N473" s="4" t="s">
        <v>3</v>
      </c>
      <c r="O473" s="4">
        <v>2</v>
      </c>
      <c r="P473" s="4"/>
      <c r="Q473" s="4"/>
      <c r="R473" s="4"/>
      <c r="S473" s="4"/>
      <c r="T473" s="4"/>
      <c r="U473" s="4"/>
      <c r="V473" s="4"/>
      <c r="W473" s="4">
        <v>0</v>
      </c>
      <c r="X473" s="4">
        <v>1</v>
      </c>
      <c r="Y473" s="4">
        <v>0</v>
      </c>
      <c r="Z473" s="4"/>
      <c r="AA473" s="4"/>
      <c r="AB473" s="4"/>
    </row>
    <row r="474" spans="1:28" x14ac:dyDescent="0.2">
      <c r="A474" s="4">
        <v>50</v>
      </c>
      <c r="B474" s="4">
        <v>0</v>
      </c>
      <c r="C474" s="4">
        <v>0</v>
      </c>
      <c r="D474" s="4">
        <v>1</v>
      </c>
      <c r="E474" s="4">
        <v>230</v>
      </c>
      <c r="F474" s="4">
        <f>ROUND(Source!BA454,O474)</f>
        <v>0</v>
      </c>
      <c r="G474" s="4" t="s">
        <v>140</v>
      </c>
      <c r="H474" s="4" t="s">
        <v>141</v>
      </c>
      <c r="I474" s="4"/>
      <c r="J474" s="4"/>
      <c r="K474" s="4">
        <v>-230</v>
      </c>
      <c r="L474" s="4">
        <v>19</v>
      </c>
      <c r="M474" s="4">
        <v>3</v>
      </c>
      <c r="N474" s="4" t="s">
        <v>3</v>
      </c>
      <c r="O474" s="4">
        <v>2</v>
      </c>
      <c r="P474" s="4"/>
      <c r="Q474" s="4"/>
      <c r="R474" s="4"/>
      <c r="S474" s="4"/>
      <c r="T474" s="4"/>
      <c r="U474" s="4"/>
      <c r="V474" s="4"/>
      <c r="W474" s="4">
        <v>0</v>
      </c>
      <c r="X474" s="4">
        <v>1</v>
      </c>
      <c r="Y474" s="4">
        <v>0</v>
      </c>
      <c r="Z474" s="4"/>
      <c r="AA474" s="4"/>
      <c r="AB474" s="4"/>
    </row>
    <row r="475" spans="1:28" x14ac:dyDescent="0.2">
      <c r="A475" s="4">
        <v>50</v>
      </c>
      <c r="B475" s="4">
        <v>0</v>
      </c>
      <c r="C475" s="4">
        <v>0</v>
      </c>
      <c r="D475" s="4">
        <v>1</v>
      </c>
      <c r="E475" s="4">
        <v>206</v>
      </c>
      <c r="F475" s="4">
        <f>ROUND(Source!T454,O475)</f>
        <v>0</v>
      </c>
      <c r="G475" s="4" t="s">
        <v>142</v>
      </c>
      <c r="H475" s="4" t="s">
        <v>143</v>
      </c>
      <c r="I475" s="4"/>
      <c r="J475" s="4"/>
      <c r="K475" s="4">
        <v>-206</v>
      </c>
      <c r="L475" s="4">
        <v>20</v>
      </c>
      <c r="M475" s="4">
        <v>3</v>
      </c>
      <c r="N475" s="4" t="s">
        <v>3</v>
      </c>
      <c r="O475" s="4">
        <v>2</v>
      </c>
      <c r="P475" s="4"/>
      <c r="Q475" s="4"/>
      <c r="R475" s="4"/>
      <c r="S475" s="4"/>
      <c r="T475" s="4"/>
      <c r="U475" s="4"/>
      <c r="V475" s="4"/>
      <c r="W475" s="4">
        <v>0</v>
      </c>
      <c r="X475" s="4">
        <v>1</v>
      </c>
      <c r="Y475" s="4">
        <v>0</v>
      </c>
      <c r="Z475" s="4"/>
      <c r="AA475" s="4"/>
      <c r="AB475" s="4"/>
    </row>
    <row r="476" spans="1:28" x14ac:dyDescent="0.2">
      <c r="A476" s="4">
        <v>50</v>
      </c>
      <c r="B476" s="4">
        <v>0</v>
      </c>
      <c r="C476" s="4">
        <v>0</v>
      </c>
      <c r="D476" s="4">
        <v>1</v>
      </c>
      <c r="E476" s="4">
        <v>207</v>
      </c>
      <c r="F476" s="4">
        <f>Source!U454</f>
        <v>0</v>
      </c>
      <c r="G476" s="4" t="s">
        <v>144</v>
      </c>
      <c r="H476" s="4" t="s">
        <v>145</v>
      </c>
      <c r="I476" s="4"/>
      <c r="J476" s="4"/>
      <c r="K476" s="4">
        <v>-207</v>
      </c>
      <c r="L476" s="4">
        <v>21</v>
      </c>
      <c r="M476" s="4">
        <v>3</v>
      </c>
      <c r="N476" s="4" t="s">
        <v>3</v>
      </c>
      <c r="O476" s="4">
        <v>-1</v>
      </c>
      <c r="P476" s="4"/>
      <c r="Q476" s="4"/>
      <c r="R476" s="4"/>
      <c r="S476" s="4"/>
      <c r="T476" s="4"/>
      <c r="U476" s="4"/>
      <c r="V476" s="4"/>
      <c r="W476" s="4">
        <v>0</v>
      </c>
      <c r="X476" s="4">
        <v>1</v>
      </c>
      <c r="Y476" s="4">
        <v>0</v>
      </c>
      <c r="Z476" s="4"/>
      <c r="AA476" s="4"/>
      <c r="AB476" s="4"/>
    </row>
    <row r="477" spans="1:28" x14ac:dyDescent="0.2">
      <c r="A477" s="4">
        <v>50</v>
      </c>
      <c r="B477" s="4">
        <v>0</v>
      </c>
      <c r="C477" s="4">
        <v>0</v>
      </c>
      <c r="D477" s="4">
        <v>1</v>
      </c>
      <c r="E477" s="4">
        <v>208</v>
      </c>
      <c r="F477" s="4">
        <f>Source!V454</f>
        <v>0</v>
      </c>
      <c r="G477" s="4" t="s">
        <v>146</v>
      </c>
      <c r="H477" s="4" t="s">
        <v>147</v>
      </c>
      <c r="I477" s="4"/>
      <c r="J477" s="4"/>
      <c r="K477" s="4">
        <v>-208</v>
      </c>
      <c r="L477" s="4">
        <v>22</v>
      </c>
      <c r="M477" s="4">
        <v>3</v>
      </c>
      <c r="N477" s="4" t="s">
        <v>3</v>
      </c>
      <c r="O477" s="4">
        <v>-1</v>
      </c>
      <c r="P477" s="4"/>
      <c r="Q477" s="4"/>
      <c r="R477" s="4"/>
      <c r="S477" s="4"/>
      <c r="T477" s="4"/>
      <c r="U477" s="4"/>
      <c r="V477" s="4"/>
      <c r="W477" s="4">
        <v>0</v>
      </c>
      <c r="X477" s="4">
        <v>1</v>
      </c>
      <c r="Y477" s="4">
        <v>0</v>
      </c>
      <c r="Z477" s="4"/>
      <c r="AA477" s="4"/>
      <c r="AB477" s="4"/>
    </row>
    <row r="478" spans="1:28" x14ac:dyDescent="0.2">
      <c r="A478" s="4">
        <v>50</v>
      </c>
      <c r="B478" s="4">
        <v>0</v>
      </c>
      <c r="C478" s="4">
        <v>0</v>
      </c>
      <c r="D478" s="4">
        <v>1</v>
      </c>
      <c r="E478" s="4">
        <v>209</v>
      </c>
      <c r="F478" s="4">
        <f>ROUND(Source!W454,O478)</f>
        <v>0</v>
      </c>
      <c r="G478" s="4" t="s">
        <v>148</v>
      </c>
      <c r="H478" s="4" t="s">
        <v>149</v>
      </c>
      <c r="I478" s="4"/>
      <c r="J478" s="4"/>
      <c r="K478" s="4">
        <v>-209</v>
      </c>
      <c r="L478" s="4">
        <v>23</v>
      </c>
      <c r="M478" s="4">
        <v>3</v>
      </c>
      <c r="N478" s="4" t="s">
        <v>3</v>
      </c>
      <c r="O478" s="4">
        <v>2</v>
      </c>
      <c r="P478" s="4"/>
      <c r="Q478" s="4"/>
      <c r="R478" s="4"/>
      <c r="S478" s="4"/>
      <c r="T478" s="4"/>
      <c r="U478" s="4"/>
      <c r="V478" s="4"/>
      <c r="W478" s="4">
        <v>0</v>
      </c>
      <c r="X478" s="4">
        <v>1</v>
      </c>
      <c r="Y478" s="4">
        <v>0</v>
      </c>
      <c r="Z478" s="4"/>
      <c r="AA478" s="4"/>
      <c r="AB478" s="4"/>
    </row>
    <row r="479" spans="1:28" x14ac:dyDescent="0.2">
      <c r="A479" s="4">
        <v>50</v>
      </c>
      <c r="B479" s="4">
        <v>0</v>
      </c>
      <c r="C479" s="4">
        <v>0</v>
      </c>
      <c r="D479" s="4">
        <v>1</v>
      </c>
      <c r="E479" s="4">
        <v>233</v>
      </c>
      <c r="F479" s="4">
        <f>ROUND(Source!BD454,O479)</f>
        <v>0</v>
      </c>
      <c r="G479" s="4" t="s">
        <v>150</v>
      </c>
      <c r="H479" s="4" t="s">
        <v>151</v>
      </c>
      <c r="I479" s="4"/>
      <c r="J479" s="4"/>
      <c r="K479" s="4">
        <v>-233</v>
      </c>
      <c r="L479" s="4">
        <v>24</v>
      </c>
      <c r="M479" s="4">
        <v>3</v>
      </c>
      <c r="N479" s="4" t="s">
        <v>3</v>
      </c>
      <c r="O479" s="4">
        <v>2</v>
      </c>
      <c r="P479" s="4"/>
      <c r="Q479" s="4"/>
      <c r="R479" s="4"/>
      <c r="S479" s="4"/>
      <c r="T479" s="4"/>
      <c r="U479" s="4"/>
      <c r="V479" s="4"/>
      <c r="W479" s="4">
        <v>0</v>
      </c>
      <c r="X479" s="4">
        <v>1</v>
      </c>
      <c r="Y479" s="4">
        <v>0</v>
      </c>
      <c r="Z479" s="4"/>
      <c r="AA479" s="4"/>
      <c r="AB479" s="4"/>
    </row>
    <row r="480" spans="1:28" x14ac:dyDescent="0.2">
      <c r="A480" s="4">
        <v>50</v>
      </c>
      <c r="B480" s="4">
        <v>0</v>
      </c>
      <c r="C480" s="4">
        <v>0</v>
      </c>
      <c r="D480" s="4">
        <v>1</v>
      </c>
      <c r="E480" s="4">
        <v>210</v>
      </c>
      <c r="F480" s="4">
        <f>ROUND(Source!X454,O480)</f>
        <v>0</v>
      </c>
      <c r="G480" s="4" t="s">
        <v>152</v>
      </c>
      <c r="H480" s="4" t="s">
        <v>153</v>
      </c>
      <c r="I480" s="4"/>
      <c r="J480" s="4"/>
      <c r="K480" s="4">
        <v>-210</v>
      </c>
      <c r="L480" s="4">
        <v>25</v>
      </c>
      <c r="M480" s="4">
        <v>3</v>
      </c>
      <c r="N480" s="4" t="s">
        <v>3</v>
      </c>
      <c r="O480" s="4">
        <v>2</v>
      </c>
      <c r="P480" s="4"/>
      <c r="Q480" s="4"/>
      <c r="R480" s="4"/>
      <c r="S480" s="4"/>
      <c r="T480" s="4"/>
      <c r="U480" s="4"/>
      <c r="V480" s="4"/>
      <c r="W480" s="4">
        <v>0</v>
      </c>
      <c r="X480" s="4">
        <v>1</v>
      </c>
      <c r="Y480" s="4">
        <v>0</v>
      </c>
      <c r="Z480" s="4"/>
      <c r="AA480" s="4"/>
      <c r="AB480" s="4"/>
    </row>
    <row r="481" spans="1:245" x14ac:dyDescent="0.2">
      <c r="A481" s="4">
        <v>50</v>
      </c>
      <c r="B481" s="4">
        <v>0</v>
      </c>
      <c r="C481" s="4">
        <v>0</v>
      </c>
      <c r="D481" s="4">
        <v>1</v>
      </c>
      <c r="E481" s="4">
        <v>211</v>
      </c>
      <c r="F481" s="4">
        <f>ROUND(Source!Y454,O481)</f>
        <v>0</v>
      </c>
      <c r="G481" s="4" t="s">
        <v>154</v>
      </c>
      <c r="H481" s="4" t="s">
        <v>155</v>
      </c>
      <c r="I481" s="4"/>
      <c r="J481" s="4"/>
      <c r="K481" s="4">
        <v>-211</v>
      </c>
      <c r="L481" s="4">
        <v>26</v>
      </c>
      <c r="M481" s="4">
        <v>3</v>
      </c>
      <c r="N481" s="4" t="s">
        <v>3</v>
      </c>
      <c r="O481" s="4">
        <v>2</v>
      </c>
      <c r="P481" s="4"/>
      <c r="Q481" s="4"/>
      <c r="R481" s="4"/>
      <c r="S481" s="4"/>
      <c r="T481" s="4"/>
      <c r="U481" s="4"/>
      <c r="V481" s="4"/>
      <c r="W481" s="4">
        <v>0</v>
      </c>
      <c r="X481" s="4">
        <v>1</v>
      </c>
      <c r="Y481" s="4">
        <v>0</v>
      </c>
      <c r="Z481" s="4"/>
      <c r="AA481" s="4"/>
      <c r="AB481" s="4"/>
    </row>
    <row r="482" spans="1:245" x14ac:dyDescent="0.2">
      <c r="A482" s="4">
        <v>50</v>
      </c>
      <c r="B482" s="4">
        <v>0</v>
      </c>
      <c r="C482" s="4">
        <v>0</v>
      </c>
      <c r="D482" s="4">
        <v>1</v>
      </c>
      <c r="E482" s="4">
        <v>224</v>
      </c>
      <c r="F482" s="4">
        <f>ROUND(Source!AR454,O482)</f>
        <v>170045.5</v>
      </c>
      <c r="G482" s="4" t="s">
        <v>156</v>
      </c>
      <c r="H482" s="4" t="s">
        <v>157</v>
      </c>
      <c r="I482" s="4"/>
      <c r="J482" s="4"/>
      <c r="K482" s="4">
        <v>-224</v>
      </c>
      <c r="L482" s="4">
        <v>27</v>
      </c>
      <c r="M482" s="4">
        <v>3</v>
      </c>
      <c r="N482" s="4" t="s">
        <v>3</v>
      </c>
      <c r="O482" s="4">
        <v>2</v>
      </c>
      <c r="P482" s="4"/>
      <c r="Q482" s="4"/>
      <c r="R482" s="4"/>
      <c r="S482" s="4"/>
      <c r="T482" s="4"/>
      <c r="U482" s="4"/>
      <c r="V482" s="4"/>
      <c r="W482" s="4">
        <v>170045.5</v>
      </c>
      <c r="X482" s="4">
        <v>1</v>
      </c>
      <c r="Y482" s="4">
        <v>170045.5</v>
      </c>
      <c r="Z482" s="4"/>
      <c r="AA482" s="4"/>
      <c r="AB482" s="4"/>
    </row>
    <row r="484" spans="1:245" x14ac:dyDescent="0.2">
      <c r="A484" s="1">
        <v>4</v>
      </c>
      <c r="B484" s="1">
        <v>1</v>
      </c>
      <c r="C484" s="1"/>
      <c r="D484" s="1">
        <f>ROW(A497)</f>
        <v>497</v>
      </c>
      <c r="E484" s="1"/>
      <c r="F484" s="1" t="s">
        <v>18</v>
      </c>
      <c r="G484" s="1" t="s">
        <v>286</v>
      </c>
      <c r="H484" s="1" t="s">
        <v>3</v>
      </c>
      <c r="I484" s="1">
        <v>0</v>
      </c>
      <c r="J484" s="1"/>
      <c r="K484" s="1">
        <v>0</v>
      </c>
      <c r="L484" s="1"/>
      <c r="M484" s="1" t="s">
        <v>3</v>
      </c>
      <c r="N484" s="1"/>
      <c r="O484" s="1"/>
      <c r="P484" s="1"/>
      <c r="Q484" s="1"/>
      <c r="R484" s="1"/>
      <c r="S484" s="1">
        <v>0</v>
      </c>
      <c r="T484" s="1"/>
      <c r="U484" s="1" t="s">
        <v>3</v>
      </c>
      <c r="V484" s="1">
        <v>0</v>
      </c>
      <c r="W484" s="1"/>
      <c r="X484" s="1"/>
      <c r="Y484" s="1"/>
      <c r="Z484" s="1"/>
      <c r="AA484" s="1"/>
      <c r="AB484" s="1" t="s">
        <v>3</v>
      </c>
      <c r="AC484" s="1" t="s">
        <v>3</v>
      </c>
      <c r="AD484" s="1" t="s">
        <v>3</v>
      </c>
      <c r="AE484" s="1" t="s">
        <v>3</v>
      </c>
      <c r="AF484" s="1" t="s">
        <v>3</v>
      </c>
      <c r="AG484" s="1" t="s">
        <v>3</v>
      </c>
      <c r="AH484" s="1"/>
      <c r="AI484" s="1"/>
      <c r="AJ484" s="1"/>
      <c r="AK484" s="1"/>
      <c r="AL484" s="1"/>
      <c r="AM484" s="1"/>
      <c r="AN484" s="1"/>
      <c r="AO484" s="1"/>
      <c r="AP484" s="1" t="s">
        <v>3</v>
      </c>
      <c r="AQ484" s="1" t="s">
        <v>3</v>
      </c>
      <c r="AR484" s="1" t="s">
        <v>3</v>
      </c>
      <c r="AS484" s="1"/>
      <c r="AT484" s="1"/>
      <c r="AU484" s="1"/>
      <c r="AV484" s="1"/>
      <c r="AW484" s="1"/>
      <c r="AX484" s="1"/>
      <c r="AY484" s="1"/>
      <c r="AZ484" s="1" t="s">
        <v>3</v>
      </c>
      <c r="BA484" s="1"/>
      <c r="BB484" s="1" t="s">
        <v>3</v>
      </c>
      <c r="BC484" s="1" t="s">
        <v>3</v>
      </c>
      <c r="BD484" s="1" t="s">
        <v>3</v>
      </c>
      <c r="BE484" s="1" t="s">
        <v>3</v>
      </c>
      <c r="BF484" s="1" t="s">
        <v>3</v>
      </c>
      <c r="BG484" s="1" t="s">
        <v>3</v>
      </c>
      <c r="BH484" s="1" t="s">
        <v>3</v>
      </c>
      <c r="BI484" s="1" t="s">
        <v>3</v>
      </c>
      <c r="BJ484" s="1" t="s">
        <v>3</v>
      </c>
      <c r="BK484" s="1" t="s">
        <v>3</v>
      </c>
      <c r="BL484" s="1" t="s">
        <v>3</v>
      </c>
      <c r="BM484" s="1" t="s">
        <v>3</v>
      </c>
      <c r="BN484" s="1" t="s">
        <v>3</v>
      </c>
      <c r="BO484" s="1" t="s">
        <v>3</v>
      </c>
      <c r="BP484" s="1" t="s">
        <v>3</v>
      </c>
      <c r="BQ484" s="1"/>
      <c r="BR484" s="1"/>
      <c r="BS484" s="1"/>
      <c r="BT484" s="1"/>
      <c r="BU484" s="1"/>
      <c r="BV484" s="1"/>
      <c r="BW484" s="1"/>
      <c r="BX484" s="1">
        <v>0</v>
      </c>
      <c r="BY484" s="1"/>
      <c r="BZ484" s="1"/>
      <c r="CA484" s="1"/>
      <c r="CB484" s="1"/>
      <c r="CC484" s="1"/>
      <c r="CD484" s="1"/>
      <c r="CE484" s="1"/>
      <c r="CF484" s="1"/>
      <c r="CG484" s="1"/>
      <c r="CH484" s="1"/>
      <c r="CI484" s="1"/>
      <c r="CJ484" s="1">
        <v>0</v>
      </c>
    </row>
    <row r="486" spans="1:245" x14ac:dyDescent="0.2">
      <c r="A486" s="2">
        <v>52</v>
      </c>
      <c r="B486" s="2">
        <f t="shared" ref="B486:G486" si="380">B497</f>
        <v>1</v>
      </c>
      <c r="C486" s="2">
        <f t="shared" si="380"/>
        <v>4</v>
      </c>
      <c r="D486" s="2">
        <f t="shared" si="380"/>
        <v>484</v>
      </c>
      <c r="E486" s="2">
        <f t="shared" si="380"/>
        <v>0</v>
      </c>
      <c r="F486" s="2" t="str">
        <f t="shared" si="380"/>
        <v>Новый раздел</v>
      </c>
      <c r="G486" s="2" t="str">
        <f t="shared" si="380"/>
        <v>Пусконаладочные работы</v>
      </c>
      <c r="H486" s="2"/>
      <c r="I486" s="2"/>
      <c r="J486" s="2"/>
      <c r="K486" s="2"/>
      <c r="L486" s="2"/>
      <c r="M486" s="2"/>
      <c r="N486" s="2"/>
      <c r="O486" s="2">
        <f t="shared" ref="O486:AT486" si="381">O497</f>
        <v>259226.97</v>
      </c>
      <c r="P486" s="2">
        <f t="shared" si="381"/>
        <v>0</v>
      </c>
      <c r="Q486" s="2">
        <f t="shared" si="381"/>
        <v>0</v>
      </c>
      <c r="R486" s="2">
        <f t="shared" si="381"/>
        <v>0</v>
      </c>
      <c r="S486" s="2">
        <f t="shared" si="381"/>
        <v>259226.97</v>
      </c>
      <c r="T486" s="2">
        <f t="shared" si="381"/>
        <v>0</v>
      </c>
      <c r="U486" s="2">
        <f t="shared" si="381"/>
        <v>565.45000000000005</v>
      </c>
      <c r="V486" s="2">
        <f t="shared" si="381"/>
        <v>0</v>
      </c>
      <c r="W486" s="2">
        <f t="shared" si="381"/>
        <v>0</v>
      </c>
      <c r="X486" s="2">
        <f t="shared" si="381"/>
        <v>181458.89</v>
      </c>
      <c r="Y486" s="2">
        <f t="shared" si="381"/>
        <v>106283.06</v>
      </c>
      <c r="Z486" s="2">
        <f t="shared" si="381"/>
        <v>0</v>
      </c>
      <c r="AA486" s="2">
        <f t="shared" si="381"/>
        <v>0</v>
      </c>
      <c r="AB486" s="2">
        <f t="shared" si="381"/>
        <v>259226.97</v>
      </c>
      <c r="AC486" s="2">
        <f t="shared" si="381"/>
        <v>0</v>
      </c>
      <c r="AD486" s="2">
        <f t="shared" si="381"/>
        <v>0</v>
      </c>
      <c r="AE486" s="2">
        <f t="shared" si="381"/>
        <v>0</v>
      </c>
      <c r="AF486" s="2">
        <f t="shared" si="381"/>
        <v>259226.97</v>
      </c>
      <c r="AG486" s="2">
        <f t="shared" si="381"/>
        <v>0</v>
      </c>
      <c r="AH486" s="2">
        <f t="shared" si="381"/>
        <v>565.45000000000005</v>
      </c>
      <c r="AI486" s="2">
        <f t="shared" si="381"/>
        <v>0</v>
      </c>
      <c r="AJ486" s="2">
        <f t="shared" si="381"/>
        <v>0</v>
      </c>
      <c r="AK486" s="2">
        <f t="shared" si="381"/>
        <v>181458.89</v>
      </c>
      <c r="AL486" s="2">
        <f t="shared" si="381"/>
        <v>106283.06</v>
      </c>
      <c r="AM486" s="2">
        <f t="shared" si="381"/>
        <v>0</v>
      </c>
      <c r="AN486" s="2">
        <f t="shared" si="381"/>
        <v>0</v>
      </c>
      <c r="AO486" s="2">
        <f t="shared" si="381"/>
        <v>0</v>
      </c>
      <c r="AP486" s="2">
        <f t="shared" si="381"/>
        <v>0</v>
      </c>
      <c r="AQ486" s="2">
        <f t="shared" si="381"/>
        <v>0</v>
      </c>
      <c r="AR486" s="2">
        <f t="shared" si="381"/>
        <v>546968.92000000004</v>
      </c>
      <c r="AS486" s="2">
        <f t="shared" si="381"/>
        <v>0</v>
      </c>
      <c r="AT486" s="2">
        <f t="shared" si="381"/>
        <v>0</v>
      </c>
      <c r="AU486" s="2">
        <f t="shared" ref="AU486:BZ486" si="382">AU497</f>
        <v>546968.92000000004</v>
      </c>
      <c r="AV486" s="2">
        <f t="shared" si="382"/>
        <v>0</v>
      </c>
      <c r="AW486" s="2">
        <f t="shared" si="382"/>
        <v>0</v>
      </c>
      <c r="AX486" s="2">
        <f t="shared" si="382"/>
        <v>0</v>
      </c>
      <c r="AY486" s="2">
        <f t="shared" si="382"/>
        <v>0</v>
      </c>
      <c r="AZ486" s="2">
        <f t="shared" si="382"/>
        <v>0</v>
      </c>
      <c r="BA486" s="2">
        <f t="shared" si="382"/>
        <v>0</v>
      </c>
      <c r="BB486" s="2">
        <f t="shared" si="382"/>
        <v>0</v>
      </c>
      <c r="BC486" s="2">
        <f t="shared" si="382"/>
        <v>0</v>
      </c>
      <c r="BD486" s="2">
        <f t="shared" si="382"/>
        <v>0</v>
      </c>
      <c r="BE486" s="2">
        <f t="shared" si="382"/>
        <v>0</v>
      </c>
      <c r="BF486" s="2">
        <f t="shared" si="382"/>
        <v>0</v>
      </c>
      <c r="BG486" s="2">
        <f t="shared" si="382"/>
        <v>0</v>
      </c>
      <c r="BH486" s="2">
        <f t="shared" si="382"/>
        <v>0</v>
      </c>
      <c r="BI486" s="2">
        <f t="shared" si="382"/>
        <v>0</v>
      </c>
      <c r="BJ486" s="2">
        <f t="shared" si="382"/>
        <v>0</v>
      </c>
      <c r="BK486" s="2">
        <f t="shared" si="382"/>
        <v>0</v>
      </c>
      <c r="BL486" s="2">
        <f t="shared" si="382"/>
        <v>0</v>
      </c>
      <c r="BM486" s="2">
        <f t="shared" si="382"/>
        <v>0</v>
      </c>
      <c r="BN486" s="2">
        <f t="shared" si="382"/>
        <v>0</v>
      </c>
      <c r="BO486" s="2">
        <f t="shared" si="382"/>
        <v>0</v>
      </c>
      <c r="BP486" s="2">
        <f t="shared" si="382"/>
        <v>0</v>
      </c>
      <c r="BQ486" s="2">
        <f t="shared" si="382"/>
        <v>0</v>
      </c>
      <c r="BR486" s="2">
        <f t="shared" si="382"/>
        <v>0</v>
      </c>
      <c r="BS486" s="2">
        <f t="shared" si="382"/>
        <v>0</v>
      </c>
      <c r="BT486" s="2">
        <f t="shared" si="382"/>
        <v>0</v>
      </c>
      <c r="BU486" s="2">
        <f t="shared" si="382"/>
        <v>0</v>
      </c>
      <c r="BV486" s="2">
        <f t="shared" si="382"/>
        <v>0</v>
      </c>
      <c r="BW486" s="2">
        <f t="shared" si="382"/>
        <v>0</v>
      </c>
      <c r="BX486" s="2">
        <f t="shared" si="382"/>
        <v>0</v>
      </c>
      <c r="BY486" s="2">
        <f t="shared" si="382"/>
        <v>0</v>
      </c>
      <c r="BZ486" s="2">
        <f t="shared" si="382"/>
        <v>0</v>
      </c>
      <c r="CA486" s="2">
        <f t="shared" ref="CA486:DF486" si="383">CA497</f>
        <v>546968.92000000004</v>
      </c>
      <c r="CB486" s="2">
        <f t="shared" si="383"/>
        <v>0</v>
      </c>
      <c r="CC486" s="2">
        <f t="shared" si="383"/>
        <v>0</v>
      </c>
      <c r="CD486" s="2">
        <f t="shared" si="383"/>
        <v>546968.92000000004</v>
      </c>
      <c r="CE486" s="2">
        <f t="shared" si="383"/>
        <v>0</v>
      </c>
      <c r="CF486" s="2">
        <f t="shared" si="383"/>
        <v>0</v>
      </c>
      <c r="CG486" s="2">
        <f t="shared" si="383"/>
        <v>0</v>
      </c>
      <c r="CH486" s="2">
        <f t="shared" si="383"/>
        <v>0</v>
      </c>
      <c r="CI486" s="2">
        <f t="shared" si="383"/>
        <v>0</v>
      </c>
      <c r="CJ486" s="2">
        <f t="shared" si="383"/>
        <v>0</v>
      </c>
      <c r="CK486" s="2">
        <f t="shared" si="383"/>
        <v>0</v>
      </c>
      <c r="CL486" s="2">
        <f t="shared" si="383"/>
        <v>0</v>
      </c>
      <c r="CM486" s="2">
        <f t="shared" si="383"/>
        <v>0</v>
      </c>
      <c r="CN486" s="2">
        <f t="shared" si="383"/>
        <v>0</v>
      </c>
      <c r="CO486" s="2">
        <f t="shared" si="383"/>
        <v>0</v>
      </c>
      <c r="CP486" s="2">
        <f t="shared" si="383"/>
        <v>0</v>
      </c>
      <c r="CQ486" s="2">
        <f t="shared" si="383"/>
        <v>0</v>
      </c>
      <c r="CR486" s="2">
        <f t="shared" si="383"/>
        <v>0</v>
      </c>
      <c r="CS486" s="2">
        <f t="shared" si="383"/>
        <v>0</v>
      </c>
      <c r="CT486" s="2">
        <f t="shared" si="383"/>
        <v>0</v>
      </c>
      <c r="CU486" s="2">
        <f t="shared" si="383"/>
        <v>0</v>
      </c>
      <c r="CV486" s="2">
        <f t="shared" si="383"/>
        <v>0</v>
      </c>
      <c r="CW486" s="2">
        <f t="shared" si="383"/>
        <v>0</v>
      </c>
      <c r="CX486" s="2">
        <f t="shared" si="383"/>
        <v>0</v>
      </c>
      <c r="CY486" s="2">
        <f t="shared" si="383"/>
        <v>0</v>
      </c>
      <c r="CZ486" s="2">
        <f t="shared" si="383"/>
        <v>0</v>
      </c>
      <c r="DA486" s="2">
        <f t="shared" si="383"/>
        <v>0</v>
      </c>
      <c r="DB486" s="2">
        <f t="shared" si="383"/>
        <v>0</v>
      </c>
      <c r="DC486" s="2">
        <f t="shared" si="383"/>
        <v>0</v>
      </c>
      <c r="DD486" s="2">
        <f t="shared" si="383"/>
        <v>0</v>
      </c>
      <c r="DE486" s="2">
        <f t="shared" si="383"/>
        <v>0</v>
      </c>
      <c r="DF486" s="2">
        <f t="shared" si="383"/>
        <v>0</v>
      </c>
      <c r="DG486" s="3">
        <f t="shared" ref="DG486:EL486" si="384">DG497</f>
        <v>0</v>
      </c>
      <c r="DH486" s="3">
        <f t="shared" si="384"/>
        <v>0</v>
      </c>
      <c r="DI486" s="3">
        <f t="shared" si="384"/>
        <v>0</v>
      </c>
      <c r="DJ486" s="3">
        <f t="shared" si="384"/>
        <v>0</v>
      </c>
      <c r="DK486" s="3">
        <f t="shared" si="384"/>
        <v>0</v>
      </c>
      <c r="DL486" s="3">
        <f t="shared" si="384"/>
        <v>0</v>
      </c>
      <c r="DM486" s="3">
        <f t="shared" si="384"/>
        <v>0</v>
      </c>
      <c r="DN486" s="3">
        <f t="shared" si="384"/>
        <v>0</v>
      </c>
      <c r="DO486" s="3">
        <f t="shared" si="384"/>
        <v>0</v>
      </c>
      <c r="DP486" s="3">
        <f t="shared" si="384"/>
        <v>0</v>
      </c>
      <c r="DQ486" s="3">
        <f t="shared" si="384"/>
        <v>0</v>
      </c>
      <c r="DR486" s="3">
        <f t="shared" si="384"/>
        <v>0</v>
      </c>
      <c r="DS486" s="3">
        <f t="shared" si="384"/>
        <v>0</v>
      </c>
      <c r="DT486" s="3">
        <f t="shared" si="384"/>
        <v>0</v>
      </c>
      <c r="DU486" s="3">
        <f t="shared" si="384"/>
        <v>0</v>
      </c>
      <c r="DV486" s="3">
        <f t="shared" si="384"/>
        <v>0</v>
      </c>
      <c r="DW486" s="3">
        <f t="shared" si="384"/>
        <v>0</v>
      </c>
      <c r="DX486" s="3">
        <f t="shared" si="384"/>
        <v>0</v>
      </c>
      <c r="DY486" s="3">
        <f t="shared" si="384"/>
        <v>0</v>
      </c>
      <c r="DZ486" s="3">
        <f t="shared" si="384"/>
        <v>0</v>
      </c>
      <c r="EA486" s="3">
        <f t="shared" si="384"/>
        <v>0</v>
      </c>
      <c r="EB486" s="3">
        <f t="shared" si="384"/>
        <v>0</v>
      </c>
      <c r="EC486" s="3">
        <f t="shared" si="384"/>
        <v>0</v>
      </c>
      <c r="ED486" s="3">
        <f t="shared" si="384"/>
        <v>0</v>
      </c>
      <c r="EE486" s="3">
        <f t="shared" si="384"/>
        <v>0</v>
      </c>
      <c r="EF486" s="3">
        <f t="shared" si="384"/>
        <v>0</v>
      </c>
      <c r="EG486" s="3">
        <f t="shared" si="384"/>
        <v>0</v>
      </c>
      <c r="EH486" s="3">
        <f t="shared" si="384"/>
        <v>0</v>
      </c>
      <c r="EI486" s="3">
        <f t="shared" si="384"/>
        <v>0</v>
      </c>
      <c r="EJ486" s="3">
        <f t="shared" si="384"/>
        <v>0</v>
      </c>
      <c r="EK486" s="3">
        <f t="shared" si="384"/>
        <v>0</v>
      </c>
      <c r="EL486" s="3">
        <f t="shared" si="384"/>
        <v>0</v>
      </c>
      <c r="EM486" s="3">
        <f t="shared" ref="EM486:FR486" si="385">EM497</f>
        <v>0</v>
      </c>
      <c r="EN486" s="3">
        <f t="shared" si="385"/>
        <v>0</v>
      </c>
      <c r="EO486" s="3">
        <f t="shared" si="385"/>
        <v>0</v>
      </c>
      <c r="EP486" s="3">
        <f t="shared" si="385"/>
        <v>0</v>
      </c>
      <c r="EQ486" s="3">
        <f t="shared" si="385"/>
        <v>0</v>
      </c>
      <c r="ER486" s="3">
        <f t="shared" si="385"/>
        <v>0</v>
      </c>
      <c r="ES486" s="3">
        <f t="shared" si="385"/>
        <v>0</v>
      </c>
      <c r="ET486" s="3">
        <f t="shared" si="385"/>
        <v>0</v>
      </c>
      <c r="EU486" s="3">
        <f t="shared" si="385"/>
        <v>0</v>
      </c>
      <c r="EV486" s="3">
        <f t="shared" si="385"/>
        <v>0</v>
      </c>
      <c r="EW486" s="3">
        <f t="shared" si="385"/>
        <v>0</v>
      </c>
      <c r="EX486" s="3">
        <f t="shared" si="385"/>
        <v>0</v>
      </c>
      <c r="EY486" s="3">
        <f t="shared" si="385"/>
        <v>0</v>
      </c>
      <c r="EZ486" s="3">
        <f t="shared" si="385"/>
        <v>0</v>
      </c>
      <c r="FA486" s="3">
        <f t="shared" si="385"/>
        <v>0</v>
      </c>
      <c r="FB486" s="3">
        <f t="shared" si="385"/>
        <v>0</v>
      </c>
      <c r="FC486" s="3">
        <f t="shared" si="385"/>
        <v>0</v>
      </c>
      <c r="FD486" s="3">
        <f t="shared" si="385"/>
        <v>0</v>
      </c>
      <c r="FE486" s="3">
        <f t="shared" si="385"/>
        <v>0</v>
      </c>
      <c r="FF486" s="3">
        <f t="shared" si="385"/>
        <v>0</v>
      </c>
      <c r="FG486" s="3">
        <f t="shared" si="385"/>
        <v>0</v>
      </c>
      <c r="FH486" s="3">
        <f t="shared" si="385"/>
        <v>0</v>
      </c>
      <c r="FI486" s="3">
        <f t="shared" si="385"/>
        <v>0</v>
      </c>
      <c r="FJ486" s="3">
        <f t="shared" si="385"/>
        <v>0</v>
      </c>
      <c r="FK486" s="3">
        <f t="shared" si="385"/>
        <v>0</v>
      </c>
      <c r="FL486" s="3">
        <f t="shared" si="385"/>
        <v>0</v>
      </c>
      <c r="FM486" s="3">
        <f t="shared" si="385"/>
        <v>0</v>
      </c>
      <c r="FN486" s="3">
        <f t="shared" si="385"/>
        <v>0</v>
      </c>
      <c r="FO486" s="3">
        <f t="shared" si="385"/>
        <v>0</v>
      </c>
      <c r="FP486" s="3">
        <f t="shared" si="385"/>
        <v>0</v>
      </c>
      <c r="FQ486" s="3">
        <f t="shared" si="385"/>
        <v>0</v>
      </c>
      <c r="FR486" s="3">
        <f t="shared" si="385"/>
        <v>0</v>
      </c>
      <c r="FS486" s="3">
        <f t="shared" ref="FS486:GX486" si="386">FS497</f>
        <v>0</v>
      </c>
      <c r="FT486" s="3">
        <f t="shared" si="386"/>
        <v>0</v>
      </c>
      <c r="FU486" s="3">
        <f t="shared" si="386"/>
        <v>0</v>
      </c>
      <c r="FV486" s="3">
        <f t="shared" si="386"/>
        <v>0</v>
      </c>
      <c r="FW486" s="3">
        <f t="shared" si="386"/>
        <v>0</v>
      </c>
      <c r="FX486" s="3">
        <f t="shared" si="386"/>
        <v>0</v>
      </c>
      <c r="FY486" s="3">
        <f t="shared" si="386"/>
        <v>0</v>
      </c>
      <c r="FZ486" s="3">
        <f t="shared" si="386"/>
        <v>0</v>
      </c>
      <c r="GA486" s="3">
        <f t="shared" si="386"/>
        <v>0</v>
      </c>
      <c r="GB486" s="3">
        <f t="shared" si="386"/>
        <v>0</v>
      </c>
      <c r="GC486" s="3">
        <f t="shared" si="386"/>
        <v>0</v>
      </c>
      <c r="GD486" s="3">
        <f t="shared" si="386"/>
        <v>0</v>
      </c>
      <c r="GE486" s="3">
        <f t="shared" si="386"/>
        <v>0</v>
      </c>
      <c r="GF486" s="3">
        <f t="shared" si="386"/>
        <v>0</v>
      </c>
      <c r="GG486" s="3">
        <f t="shared" si="386"/>
        <v>0</v>
      </c>
      <c r="GH486" s="3">
        <f t="shared" si="386"/>
        <v>0</v>
      </c>
      <c r="GI486" s="3">
        <f t="shared" si="386"/>
        <v>0</v>
      </c>
      <c r="GJ486" s="3">
        <f t="shared" si="386"/>
        <v>0</v>
      </c>
      <c r="GK486" s="3">
        <f t="shared" si="386"/>
        <v>0</v>
      </c>
      <c r="GL486" s="3">
        <f t="shared" si="386"/>
        <v>0</v>
      </c>
      <c r="GM486" s="3">
        <f t="shared" si="386"/>
        <v>0</v>
      </c>
      <c r="GN486" s="3">
        <f t="shared" si="386"/>
        <v>0</v>
      </c>
      <c r="GO486" s="3">
        <f t="shared" si="386"/>
        <v>0</v>
      </c>
      <c r="GP486" s="3">
        <f t="shared" si="386"/>
        <v>0</v>
      </c>
      <c r="GQ486" s="3">
        <f t="shared" si="386"/>
        <v>0</v>
      </c>
      <c r="GR486" s="3">
        <f t="shared" si="386"/>
        <v>0</v>
      </c>
      <c r="GS486" s="3">
        <f t="shared" si="386"/>
        <v>0</v>
      </c>
      <c r="GT486" s="3">
        <f t="shared" si="386"/>
        <v>0</v>
      </c>
      <c r="GU486" s="3">
        <f t="shared" si="386"/>
        <v>0</v>
      </c>
      <c r="GV486" s="3">
        <f t="shared" si="386"/>
        <v>0</v>
      </c>
      <c r="GW486" s="3">
        <f t="shared" si="386"/>
        <v>0</v>
      </c>
      <c r="GX486" s="3">
        <f t="shared" si="386"/>
        <v>0</v>
      </c>
    </row>
    <row r="488" spans="1:245" x14ac:dyDescent="0.2">
      <c r="A488">
        <v>17</v>
      </c>
      <c r="B488">
        <v>1</v>
      </c>
      <c r="C488">
        <f>ROW(SmtRes!A117)</f>
        <v>117</v>
      </c>
      <c r="D488">
        <f>ROW(EtalonRes!A202)</f>
        <v>202</v>
      </c>
      <c r="E488" t="s">
        <v>316</v>
      </c>
      <c r="F488" t="s">
        <v>288</v>
      </c>
      <c r="G488" t="s">
        <v>289</v>
      </c>
      <c r="H488" t="s">
        <v>290</v>
      </c>
      <c r="I488">
        <v>6</v>
      </c>
      <c r="J488">
        <v>0</v>
      </c>
      <c r="K488">
        <v>6</v>
      </c>
      <c r="O488">
        <f t="shared" ref="O488:O495" si="387">ROUND(CP488,2)</f>
        <v>4900.8500000000004</v>
      </c>
      <c r="P488">
        <f t="shared" ref="P488:P495" si="388">ROUND((ROUND((AC488*AW488*I488),2)*BC488),2)</f>
        <v>0</v>
      </c>
      <c r="Q488">
        <f t="shared" ref="Q488:Q495" si="389">(ROUND((ROUND(((ET488)*AV488*I488),2)*BB488),2)+ROUND((ROUND(((AE488-(EU488))*AV488*I488),2)*BS488),2))</f>
        <v>0</v>
      </c>
      <c r="R488">
        <f t="shared" ref="R488:R495" si="390">ROUND((ROUND((AE488*AV488*I488),2)*BS488),2)</f>
        <v>0</v>
      </c>
      <c r="S488">
        <f t="shared" ref="S488:S495" si="391">ROUND((ROUND((AF488*AV488*I488),2)*BA488),2)</f>
        <v>4900.8500000000004</v>
      </c>
      <c r="T488">
        <f t="shared" ref="T488:T495" si="392">ROUND(CU488*I488,2)</f>
        <v>0</v>
      </c>
      <c r="U488">
        <f t="shared" ref="U488:U495" si="393">CV488*I488</f>
        <v>10.8</v>
      </c>
      <c r="V488">
        <f t="shared" ref="V488:V495" si="394">CW488*I488</f>
        <v>0</v>
      </c>
      <c r="W488">
        <f t="shared" ref="W488:W495" si="395">ROUND(CX488*I488,2)</f>
        <v>0</v>
      </c>
      <c r="X488">
        <f t="shared" ref="X488:Y495" si="396">ROUND(CY488,2)</f>
        <v>3430.6</v>
      </c>
      <c r="Y488">
        <f t="shared" si="396"/>
        <v>2009.35</v>
      </c>
      <c r="AA488">
        <v>54346617</v>
      </c>
      <c r="AB488">
        <f t="shared" ref="AB488:AB495" si="397">ROUND((AC488+AD488+AF488),6)</f>
        <v>28.49</v>
      </c>
      <c r="AC488">
        <f t="shared" ref="AC488:AC495" si="398">ROUND((ES488),6)</f>
        <v>0</v>
      </c>
      <c r="AD488">
        <f t="shared" ref="AD488:AD495" si="399">ROUND((((ET488)-(EU488))+AE488),6)</f>
        <v>0</v>
      </c>
      <c r="AE488">
        <f t="shared" ref="AE488:AF495" si="400">ROUND((EU488),6)</f>
        <v>0</v>
      </c>
      <c r="AF488">
        <f t="shared" si="400"/>
        <v>28.49</v>
      </c>
      <c r="AG488">
        <f t="shared" ref="AG488:AG495" si="401">ROUND((AP488),6)</f>
        <v>0</v>
      </c>
      <c r="AH488">
        <f t="shared" ref="AH488:AI495" si="402">(EW488)</f>
        <v>1.8</v>
      </c>
      <c r="AI488">
        <f t="shared" si="402"/>
        <v>0</v>
      </c>
      <c r="AJ488">
        <f t="shared" ref="AJ488:AJ495" si="403">(AS488)</f>
        <v>0</v>
      </c>
      <c r="AK488">
        <v>28.49</v>
      </c>
      <c r="AL488">
        <v>0</v>
      </c>
      <c r="AM488">
        <v>0</v>
      </c>
      <c r="AN488">
        <v>0</v>
      </c>
      <c r="AO488">
        <v>28.49</v>
      </c>
      <c r="AP488">
        <v>0</v>
      </c>
      <c r="AQ488">
        <v>1.8</v>
      </c>
      <c r="AR488">
        <v>0</v>
      </c>
      <c r="AS488">
        <v>0</v>
      </c>
      <c r="AT488">
        <v>70</v>
      </c>
      <c r="AU488">
        <v>41</v>
      </c>
      <c r="AV488">
        <v>1</v>
      </c>
      <c r="AW488">
        <v>1</v>
      </c>
      <c r="AZ488">
        <v>1</v>
      </c>
      <c r="BA488">
        <v>28.67</v>
      </c>
      <c r="BB488">
        <v>1</v>
      </c>
      <c r="BC488">
        <v>1</v>
      </c>
      <c r="BD488" t="s">
        <v>3</v>
      </c>
      <c r="BE488" t="s">
        <v>3</v>
      </c>
      <c r="BF488" t="s">
        <v>3</v>
      </c>
      <c r="BG488" t="s">
        <v>3</v>
      </c>
      <c r="BH488">
        <v>0</v>
      </c>
      <c r="BI488">
        <v>4</v>
      </c>
      <c r="BJ488" t="s">
        <v>291</v>
      </c>
      <c r="BM488">
        <v>381</v>
      </c>
      <c r="BN488">
        <v>0</v>
      </c>
      <c r="BO488" t="s">
        <v>3</v>
      </c>
      <c r="BP488">
        <v>0</v>
      </c>
      <c r="BQ488">
        <v>50</v>
      </c>
      <c r="BR488">
        <v>0</v>
      </c>
      <c r="BS488">
        <v>28.67</v>
      </c>
      <c r="BT488">
        <v>1</v>
      </c>
      <c r="BU488">
        <v>1</v>
      </c>
      <c r="BV488">
        <v>1</v>
      </c>
      <c r="BW488">
        <v>1</v>
      </c>
      <c r="BX488">
        <v>1</v>
      </c>
      <c r="BY488" t="s">
        <v>3</v>
      </c>
      <c r="BZ488">
        <v>70</v>
      </c>
      <c r="CA488">
        <v>41</v>
      </c>
      <c r="CB488" t="s">
        <v>3</v>
      </c>
      <c r="CE488">
        <v>30</v>
      </c>
      <c r="CF488">
        <v>0</v>
      </c>
      <c r="CG488">
        <v>0</v>
      </c>
      <c r="CM488">
        <v>0</v>
      </c>
      <c r="CN488" t="s">
        <v>3</v>
      </c>
      <c r="CO488">
        <v>0</v>
      </c>
      <c r="CP488">
        <f t="shared" ref="CP488:CP495" si="404">(P488+Q488+S488)</f>
        <v>4900.8500000000004</v>
      </c>
      <c r="CQ488">
        <f t="shared" ref="CQ488:CQ495" si="405">ROUND((ROUND((AC488*AW488*1),2)*BC488),2)</f>
        <v>0</v>
      </c>
      <c r="CR488">
        <f t="shared" ref="CR488:CR495" si="406">(ROUND((ROUND(((ET488)*AV488*1),2)*BB488),2)+ROUND((ROUND(((AE488-(EU488))*AV488*1),2)*BS488),2))</f>
        <v>0</v>
      </c>
      <c r="CS488">
        <f t="shared" ref="CS488:CS495" si="407">ROUND((ROUND((AE488*AV488*1),2)*BS488),2)</f>
        <v>0</v>
      </c>
      <c r="CT488">
        <f t="shared" ref="CT488:CT495" si="408">ROUND((ROUND((AF488*AV488*1),2)*BA488),2)</f>
        <v>816.81</v>
      </c>
      <c r="CU488">
        <f t="shared" ref="CU488:CU495" si="409">AG488</f>
        <v>0</v>
      </c>
      <c r="CV488">
        <f t="shared" ref="CV488:CV495" si="410">(AH488*AV488)</f>
        <v>1.8</v>
      </c>
      <c r="CW488">
        <f t="shared" ref="CW488:CX495" si="411">AI488</f>
        <v>0</v>
      </c>
      <c r="CX488">
        <f t="shared" si="411"/>
        <v>0</v>
      </c>
      <c r="CY488">
        <f t="shared" ref="CY488:CY495" si="412">S488*(BZ488/100)</f>
        <v>3430.5950000000003</v>
      </c>
      <c r="CZ488">
        <f t="shared" ref="CZ488:CZ495" si="413">S488*(CA488/100)</f>
        <v>2009.3485000000001</v>
      </c>
      <c r="DC488" t="s">
        <v>3</v>
      </c>
      <c r="DD488" t="s">
        <v>3</v>
      </c>
      <c r="DE488" t="s">
        <v>3</v>
      </c>
      <c r="DF488" t="s">
        <v>3</v>
      </c>
      <c r="DG488" t="s">
        <v>3</v>
      </c>
      <c r="DH488" t="s">
        <v>3</v>
      </c>
      <c r="DI488" t="s">
        <v>3</v>
      </c>
      <c r="DJ488" t="s">
        <v>3</v>
      </c>
      <c r="DK488" t="s">
        <v>3</v>
      </c>
      <c r="DL488" t="s">
        <v>3</v>
      </c>
      <c r="DM488" t="s">
        <v>3</v>
      </c>
      <c r="DN488">
        <v>75</v>
      </c>
      <c r="DO488">
        <v>70</v>
      </c>
      <c r="DP488">
        <v>1</v>
      </c>
      <c r="DQ488">
        <v>1</v>
      </c>
      <c r="DU488">
        <v>1013</v>
      </c>
      <c r="DV488" t="s">
        <v>290</v>
      </c>
      <c r="DW488" t="s">
        <v>290</v>
      </c>
      <c r="DX488">
        <v>1</v>
      </c>
      <c r="DZ488" t="s">
        <v>3</v>
      </c>
      <c r="EA488" t="s">
        <v>3</v>
      </c>
      <c r="EB488" t="s">
        <v>3</v>
      </c>
      <c r="EC488" t="s">
        <v>3</v>
      </c>
      <c r="EE488">
        <v>54008125</v>
      </c>
      <c r="EF488">
        <v>50</v>
      </c>
      <c r="EG488" t="s">
        <v>286</v>
      </c>
      <c r="EH488">
        <v>0</v>
      </c>
      <c r="EI488" t="s">
        <v>3</v>
      </c>
      <c r="EJ488">
        <v>4</v>
      </c>
      <c r="EK488">
        <v>381</v>
      </c>
      <c r="EL488" t="s">
        <v>292</v>
      </c>
      <c r="EM488" t="s">
        <v>293</v>
      </c>
      <c r="EO488" t="s">
        <v>3</v>
      </c>
      <c r="EQ488">
        <v>0</v>
      </c>
      <c r="ER488">
        <v>28.49</v>
      </c>
      <c r="ES488">
        <v>0</v>
      </c>
      <c r="ET488">
        <v>0</v>
      </c>
      <c r="EU488">
        <v>0</v>
      </c>
      <c r="EV488">
        <v>28.49</v>
      </c>
      <c r="EW488">
        <v>1.8</v>
      </c>
      <c r="EX488">
        <v>0</v>
      </c>
      <c r="EY488">
        <v>0</v>
      </c>
      <c r="FQ488">
        <v>0</v>
      </c>
      <c r="FR488">
        <f t="shared" ref="FR488:FR495" si="414">ROUND(IF(AND(BH488=3,BI488=3),P488,0),2)</f>
        <v>0</v>
      </c>
      <c r="FS488">
        <v>0</v>
      </c>
      <c r="FX488">
        <v>75</v>
      </c>
      <c r="FY488">
        <v>70</v>
      </c>
      <c r="GA488" t="s">
        <v>3</v>
      </c>
      <c r="GD488">
        <v>0</v>
      </c>
      <c r="GF488">
        <v>1252181752</v>
      </c>
      <c r="GG488">
        <v>2</v>
      </c>
      <c r="GH488">
        <v>1</v>
      </c>
      <c r="GI488">
        <v>2</v>
      </c>
      <c r="GJ488">
        <v>0</v>
      </c>
      <c r="GK488">
        <f>ROUND(R488*(R12)/100,2)</f>
        <v>0</v>
      </c>
      <c r="GL488">
        <f t="shared" ref="GL488:GL495" si="415">ROUND(IF(AND(BH488=3,BI488=3,FS488&lt;&gt;0),P488,0),2)</f>
        <v>0</v>
      </c>
      <c r="GM488">
        <f t="shared" ref="GM488:GM495" si="416">ROUND(O488+X488+Y488+GK488,2)+GX488</f>
        <v>10340.799999999999</v>
      </c>
      <c r="GN488">
        <f t="shared" ref="GN488:GN495" si="417">IF(OR(BI488=0,BI488=1),ROUND(O488+X488+Y488+GK488,2),0)</f>
        <v>0</v>
      </c>
      <c r="GO488">
        <f t="shared" ref="GO488:GO495" si="418">IF(BI488=2,ROUND(O488+X488+Y488+GK488,2),0)</f>
        <v>0</v>
      </c>
      <c r="GP488">
        <f t="shared" ref="GP488:GP495" si="419">IF(BI488=4,ROUND(O488+X488+Y488+GK488,2)+GX488,0)</f>
        <v>10340.799999999999</v>
      </c>
      <c r="GR488">
        <v>0</v>
      </c>
      <c r="GS488">
        <v>0</v>
      </c>
      <c r="GT488">
        <v>0</v>
      </c>
      <c r="GU488" t="s">
        <v>3</v>
      </c>
      <c r="GV488">
        <f t="shared" ref="GV488:GV495" si="420">ROUND((GT488),6)</f>
        <v>0</v>
      </c>
      <c r="GW488">
        <v>1</v>
      </c>
      <c r="GX488">
        <f t="shared" ref="GX488:GX495" si="421">ROUND(HC488*I488,2)</f>
        <v>0</v>
      </c>
      <c r="HA488">
        <v>0</v>
      </c>
      <c r="HB488">
        <v>0</v>
      </c>
      <c r="HC488">
        <f t="shared" ref="HC488:HC495" si="422">GV488*GW488</f>
        <v>0</v>
      </c>
      <c r="HE488" t="s">
        <v>3</v>
      </c>
      <c r="HF488" t="s">
        <v>3</v>
      </c>
      <c r="HM488" t="s">
        <v>3</v>
      </c>
      <c r="HN488" t="s">
        <v>3</v>
      </c>
      <c r="HO488" t="s">
        <v>3</v>
      </c>
      <c r="HP488" t="s">
        <v>3</v>
      </c>
      <c r="HQ488" t="s">
        <v>3</v>
      </c>
      <c r="IK488">
        <v>0</v>
      </c>
    </row>
    <row r="489" spans="1:245" x14ac:dyDescent="0.2">
      <c r="A489">
        <v>17</v>
      </c>
      <c r="B489">
        <v>1</v>
      </c>
      <c r="C489">
        <f>ROW(SmtRes!A118)</f>
        <v>118</v>
      </c>
      <c r="D489">
        <f>ROW(EtalonRes!A203)</f>
        <v>203</v>
      </c>
      <c r="E489" t="s">
        <v>320</v>
      </c>
      <c r="F489" t="s">
        <v>295</v>
      </c>
      <c r="G489" t="s">
        <v>296</v>
      </c>
      <c r="H489" t="s">
        <v>62</v>
      </c>
      <c r="I489">
        <v>2</v>
      </c>
      <c r="J489">
        <v>0</v>
      </c>
      <c r="K489">
        <v>2</v>
      </c>
      <c r="O489">
        <f t="shared" si="387"/>
        <v>4966.22</v>
      </c>
      <c r="P489">
        <f t="shared" si="388"/>
        <v>0</v>
      </c>
      <c r="Q489">
        <f t="shared" si="389"/>
        <v>0</v>
      </c>
      <c r="R489">
        <f t="shared" si="390"/>
        <v>0</v>
      </c>
      <c r="S489">
        <f t="shared" si="391"/>
        <v>4966.22</v>
      </c>
      <c r="T489">
        <f t="shared" si="392"/>
        <v>0</v>
      </c>
      <c r="U489">
        <f t="shared" si="393"/>
        <v>10.8</v>
      </c>
      <c r="V489">
        <f t="shared" si="394"/>
        <v>0</v>
      </c>
      <c r="W489">
        <f t="shared" si="395"/>
        <v>0</v>
      </c>
      <c r="X489">
        <f t="shared" si="396"/>
        <v>3476.35</v>
      </c>
      <c r="Y489">
        <f t="shared" si="396"/>
        <v>2036.15</v>
      </c>
      <c r="AA489">
        <v>54346617</v>
      </c>
      <c r="AB489">
        <f t="shared" si="397"/>
        <v>86.61</v>
      </c>
      <c r="AC489">
        <f t="shared" si="398"/>
        <v>0</v>
      </c>
      <c r="AD489">
        <f t="shared" si="399"/>
        <v>0</v>
      </c>
      <c r="AE489">
        <f t="shared" si="400"/>
        <v>0</v>
      </c>
      <c r="AF489">
        <f t="shared" si="400"/>
        <v>86.61</v>
      </c>
      <c r="AG489">
        <f t="shared" si="401"/>
        <v>0</v>
      </c>
      <c r="AH489">
        <f t="shared" si="402"/>
        <v>5.4</v>
      </c>
      <c r="AI489">
        <f t="shared" si="402"/>
        <v>0</v>
      </c>
      <c r="AJ489">
        <f t="shared" si="403"/>
        <v>0</v>
      </c>
      <c r="AK489">
        <v>86.61</v>
      </c>
      <c r="AL489">
        <v>0</v>
      </c>
      <c r="AM489">
        <v>0</v>
      </c>
      <c r="AN489">
        <v>0</v>
      </c>
      <c r="AO489">
        <v>86.61</v>
      </c>
      <c r="AP489">
        <v>0</v>
      </c>
      <c r="AQ489">
        <v>5.4</v>
      </c>
      <c r="AR489">
        <v>0</v>
      </c>
      <c r="AS489">
        <v>0</v>
      </c>
      <c r="AT489">
        <v>70</v>
      </c>
      <c r="AU489">
        <v>41</v>
      </c>
      <c r="AV489">
        <v>1</v>
      </c>
      <c r="AW489">
        <v>1</v>
      </c>
      <c r="AZ489">
        <v>1</v>
      </c>
      <c r="BA489">
        <v>28.67</v>
      </c>
      <c r="BB489">
        <v>1</v>
      </c>
      <c r="BC489">
        <v>1</v>
      </c>
      <c r="BD489" t="s">
        <v>3</v>
      </c>
      <c r="BE489" t="s">
        <v>3</v>
      </c>
      <c r="BF489" t="s">
        <v>3</v>
      </c>
      <c r="BG489" t="s">
        <v>3</v>
      </c>
      <c r="BH489">
        <v>0</v>
      </c>
      <c r="BI489">
        <v>4</v>
      </c>
      <c r="BJ489" t="s">
        <v>297</v>
      </c>
      <c r="BM489">
        <v>381</v>
      </c>
      <c r="BN489">
        <v>0</v>
      </c>
      <c r="BO489" t="s">
        <v>3</v>
      </c>
      <c r="BP489">
        <v>0</v>
      </c>
      <c r="BQ489">
        <v>50</v>
      </c>
      <c r="BR489">
        <v>0</v>
      </c>
      <c r="BS489">
        <v>28.67</v>
      </c>
      <c r="BT489">
        <v>1</v>
      </c>
      <c r="BU489">
        <v>1</v>
      </c>
      <c r="BV489">
        <v>1</v>
      </c>
      <c r="BW489">
        <v>1</v>
      </c>
      <c r="BX489">
        <v>1</v>
      </c>
      <c r="BY489" t="s">
        <v>3</v>
      </c>
      <c r="BZ489">
        <v>70</v>
      </c>
      <c r="CA489">
        <v>41</v>
      </c>
      <c r="CB489" t="s">
        <v>3</v>
      </c>
      <c r="CE489">
        <v>30</v>
      </c>
      <c r="CF489">
        <v>0</v>
      </c>
      <c r="CG489">
        <v>0</v>
      </c>
      <c r="CM489">
        <v>0</v>
      </c>
      <c r="CN489" t="s">
        <v>3</v>
      </c>
      <c r="CO489">
        <v>0</v>
      </c>
      <c r="CP489">
        <f t="shared" si="404"/>
        <v>4966.22</v>
      </c>
      <c r="CQ489">
        <f t="shared" si="405"/>
        <v>0</v>
      </c>
      <c r="CR489">
        <f t="shared" si="406"/>
        <v>0</v>
      </c>
      <c r="CS489">
        <f t="shared" si="407"/>
        <v>0</v>
      </c>
      <c r="CT489">
        <f t="shared" si="408"/>
        <v>2483.11</v>
      </c>
      <c r="CU489">
        <f t="shared" si="409"/>
        <v>0</v>
      </c>
      <c r="CV489">
        <f t="shared" si="410"/>
        <v>5.4</v>
      </c>
      <c r="CW489">
        <f t="shared" si="411"/>
        <v>0</v>
      </c>
      <c r="CX489">
        <f t="shared" si="411"/>
        <v>0</v>
      </c>
      <c r="CY489">
        <f t="shared" si="412"/>
        <v>3476.3539999999998</v>
      </c>
      <c r="CZ489">
        <f t="shared" si="413"/>
        <v>2036.1502</v>
      </c>
      <c r="DC489" t="s">
        <v>3</v>
      </c>
      <c r="DD489" t="s">
        <v>3</v>
      </c>
      <c r="DE489" t="s">
        <v>3</v>
      </c>
      <c r="DF489" t="s">
        <v>3</v>
      </c>
      <c r="DG489" t="s">
        <v>3</v>
      </c>
      <c r="DH489" t="s">
        <v>3</v>
      </c>
      <c r="DI489" t="s">
        <v>3</v>
      </c>
      <c r="DJ489" t="s">
        <v>3</v>
      </c>
      <c r="DK489" t="s">
        <v>3</v>
      </c>
      <c r="DL489" t="s">
        <v>3</v>
      </c>
      <c r="DM489" t="s">
        <v>3</v>
      </c>
      <c r="DN489">
        <v>75</v>
      </c>
      <c r="DO489">
        <v>70</v>
      </c>
      <c r="DP489">
        <v>1</v>
      </c>
      <c r="DQ489">
        <v>1</v>
      </c>
      <c r="DU489">
        <v>1013</v>
      </c>
      <c r="DV489" t="s">
        <v>62</v>
      </c>
      <c r="DW489" t="s">
        <v>62</v>
      </c>
      <c r="DX489">
        <v>1</v>
      </c>
      <c r="DZ489" t="s">
        <v>3</v>
      </c>
      <c r="EA489" t="s">
        <v>3</v>
      </c>
      <c r="EB489" t="s">
        <v>3</v>
      </c>
      <c r="EC489" t="s">
        <v>3</v>
      </c>
      <c r="EE489">
        <v>54008125</v>
      </c>
      <c r="EF489">
        <v>50</v>
      </c>
      <c r="EG489" t="s">
        <v>286</v>
      </c>
      <c r="EH489">
        <v>0</v>
      </c>
      <c r="EI489" t="s">
        <v>3</v>
      </c>
      <c r="EJ489">
        <v>4</v>
      </c>
      <c r="EK489">
        <v>381</v>
      </c>
      <c r="EL489" t="s">
        <v>292</v>
      </c>
      <c r="EM489" t="s">
        <v>293</v>
      </c>
      <c r="EO489" t="s">
        <v>3</v>
      </c>
      <c r="EQ489">
        <v>0</v>
      </c>
      <c r="ER489">
        <v>86.61</v>
      </c>
      <c r="ES489">
        <v>0</v>
      </c>
      <c r="ET489">
        <v>0</v>
      </c>
      <c r="EU489">
        <v>0</v>
      </c>
      <c r="EV489">
        <v>86.61</v>
      </c>
      <c r="EW489">
        <v>5.4</v>
      </c>
      <c r="EX489">
        <v>0</v>
      </c>
      <c r="EY489">
        <v>0</v>
      </c>
      <c r="FQ489">
        <v>0</v>
      </c>
      <c r="FR489">
        <f t="shared" si="414"/>
        <v>0</v>
      </c>
      <c r="FS489">
        <v>0</v>
      </c>
      <c r="FX489">
        <v>75</v>
      </c>
      <c r="FY489">
        <v>70</v>
      </c>
      <c r="GA489" t="s">
        <v>3</v>
      </c>
      <c r="GD489">
        <v>0</v>
      </c>
      <c r="GF489">
        <v>1403765030</v>
      </c>
      <c r="GG489">
        <v>2</v>
      </c>
      <c r="GH489">
        <v>1</v>
      </c>
      <c r="GI489">
        <v>2</v>
      </c>
      <c r="GJ489">
        <v>0</v>
      </c>
      <c r="GK489">
        <f>ROUND(R489*(R12)/100,2)</f>
        <v>0</v>
      </c>
      <c r="GL489">
        <f t="shared" si="415"/>
        <v>0</v>
      </c>
      <c r="GM489">
        <f t="shared" si="416"/>
        <v>10478.719999999999</v>
      </c>
      <c r="GN489">
        <f t="shared" si="417"/>
        <v>0</v>
      </c>
      <c r="GO489">
        <f t="shared" si="418"/>
        <v>0</v>
      </c>
      <c r="GP489">
        <f t="shared" si="419"/>
        <v>10478.719999999999</v>
      </c>
      <c r="GR489">
        <v>0</v>
      </c>
      <c r="GS489">
        <v>0</v>
      </c>
      <c r="GT489">
        <v>0</v>
      </c>
      <c r="GU489" t="s">
        <v>3</v>
      </c>
      <c r="GV489">
        <f t="shared" si="420"/>
        <v>0</v>
      </c>
      <c r="GW489">
        <v>1</v>
      </c>
      <c r="GX489">
        <f t="shared" si="421"/>
        <v>0</v>
      </c>
      <c r="HA489">
        <v>0</v>
      </c>
      <c r="HB489">
        <v>0</v>
      </c>
      <c r="HC489">
        <f t="shared" si="422"/>
        <v>0</v>
      </c>
      <c r="HE489" t="s">
        <v>3</v>
      </c>
      <c r="HF489" t="s">
        <v>3</v>
      </c>
      <c r="HM489" t="s">
        <v>3</v>
      </c>
      <c r="HN489" t="s">
        <v>3</v>
      </c>
      <c r="HO489" t="s">
        <v>3</v>
      </c>
      <c r="HP489" t="s">
        <v>3</v>
      </c>
      <c r="HQ489" t="s">
        <v>3</v>
      </c>
      <c r="IK489">
        <v>0</v>
      </c>
    </row>
    <row r="490" spans="1:245" x14ac:dyDescent="0.2">
      <c r="A490">
        <v>17</v>
      </c>
      <c r="B490">
        <v>1</v>
      </c>
      <c r="C490">
        <f>ROW(SmtRes!A119)</f>
        <v>119</v>
      </c>
      <c r="D490">
        <f>ROW(EtalonRes!A204)</f>
        <v>204</v>
      </c>
      <c r="E490" t="s">
        <v>364</v>
      </c>
      <c r="F490" t="s">
        <v>299</v>
      </c>
      <c r="G490" t="s">
        <v>300</v>
      </c>
      <c r="H490" t="s">
        <v>301</v>
      </c>
      <c r="I490">
        <v>22</v>
      </c>
      <c r="J490">
        <v>0</v>
      </c>
      <c r="K490">
        <v>22</v>
      </c>
      <c r="O490">
        <f t="shared" si="387"/>
        <v>17969.78</v>
      </c>
      <c r="P490">
        <f t="shared" si="388"/>
        <v>0</v>
      </c>
      <c r="Q490">
        <f t="shared" si="389"/>
        <v>0</v>
      </c>
      <c r="R490">
        <f t="shared" si="390"/>
        <v>0</v>
      </c>
      <c r="S490">
        <f t="shared" si="391"/>
        <v>17969.78</v>
      </c>
      <c r="T490">
        <f t="shared" si="392"/>
        <v>0</v>
      </c>
      <c r="U490">
        <f t="shared" si="393"/>
        <v>39.6</v>
      </c>
      <c r="V490">
        <f t="shared" si="394"/>
        <v>0</v>
      </c>
      <c r="W490">
        <f t="shared" si="395"/>
        <v>0</v>
      </c>
      <c r="X490">
        <f t="shared" si="396"/>
        <v>12578.85</v>
      </c>
      <c r="Y490">
        <f t="shared" si="396"/>
        <v>7367.61</v>
      </c>
      <c r="AA490">
        <v>54346617</v>
      </c>
      <c r="AB490">
        <f t="shared" si="397"/>
        <v>28.49</v>
      </c>
      <c r="AC490">
        <f t="shared" si="398"/>
        <v>0</v>
      </c>
      <c r="AD490">
        <f t="shared" si="399"/>
        <v>0</v>
      </c>
      <c r="AE490">
        <f t="shared" si="400"/>
        <v>0</v>
      </c>
      <c r="AF490">
        <f t="shared" si="400"/>
        <v>28.49</v>
      </c>
      <c r="AG490">
        <f t="shared" si="401"/>
        <v>0</v>
      </c>
      <c r="AH490">
        <f t="shared" si="402"/>
        <v>1.8</v>
      </c>
      <c r="AI490">
        <f t="shared" si="402"/>
        <v>0</v>
      </c>
      <c r="AJ490">
        <f t="shared" si="403"/>
        <v>0</v>
      </c>
      <c r="AK490">
        <v>28.49</v>
      </c>
      <c r="AL490">
        <v>0</v>
      </c>
      <c r="AM490">
        <v>0</v>
      </c>
      <c r="AN490">
        <v>0</v>
      </c>
      <c r="AO490">
        <v>28.49</v>
      </c>
      <c r="AP490">
        <v>0</v>
      </c>
      <c r="AQ490">
        <v>1.8</v>
      </c>
      <c r="AR490">
        <v>0</v>
      </c>
      <c r="AS490">
        <v>0</v>
      </c>
      <c r="AT490">
        <v>70</v>
      </c>
      <c r="AU490">
        <v>41</v>
      </c>
      <c r="AV490">
        <v>1</v>
      </c>
      <c r="AW490">
        <v>1</v>
      </c>
      <c r="AZ490">
        <v>1</v>
      </c>
      <c r="BA490">
        <v>28.67</v>
      </c>
      <c r="BB490">
        <v>1</v>
      </c>
      <c r="BC490">
        <v>1</v>
      </c>
      <c r="BD490" t="s">
        <v>3</v>
      </c>
      <c r="BE490" t="s">
        <v>3</v>
      </c>
      <c r="BF490" t="s">
        <v>3</v>
      </c>
      <c r="BG490" t="s">
        <v>3</v>
      </c>
      <c r="BH490">
        <v>0</v>
      </c>
      <c r="BI490">
        <v>4</v>
      </c>
      <c r="BJ490" t="s">
        <v>302</v>
      </c>
      <c r="BM490">
        <v>381</v>
      </c>
      <c r="BN490">
        <v>0</v>
      </c>
      <c r="BO490" t="s">
        <v>3</v>
      </c>
      <c r="BP490">
        <v>0</v>
      </c>
      <c r="BQ490">
        <v>50</v>
      </c>
      <c r="BR490">
        <v>0</v>
      </c>
      <c r="BS490">
        <v>28.67</v>
      </c>
      <c r="BT490">
        <v>1</v>
      </c>
      <c r="BU490">
        <v>1</v>
      </c>
      <c r="BV490">
        <v>1</v>
      </c>
      <c r="BW490">
        <v>1</v>
      </c>
      <c r="BX490">
        <v>1</v>
      </c>
      <c r="BY490" t="s">
        <v>3</v>
      </c>
      <c r="BZ490">
        <v>70</v>
      </c>
      <c r="CA490">
        <v>41</v>
      </c>
      <c r="CB490" t="s">
        <v>3</v>
      </c>
      <c r="CE490">
        <v>30</v>
      </c>
      <c r="CF490">
        <v>0</v>
      </c>
      <c r="CG490">
        <v>0</v>
      </c>
      <c r="CM490">
        <v>0</v>
      </c>
      <c r="CN490" t="s">
        <v>3</v>
      </c>
      <c r="CO490">
        <v>0</v>
      </c>
      <c r="CP490">
        <f t="shared" si="404"/>
        <v>17969.78</v>
      </c>
      <c r="CQ490">
        <f t="shared" si="405"/>
        <v>0</v>
      </c>
      <c r="CR490">
        <f t="shared" si="406"/>
        <v>0</v>
      </c>
      <c r="CS490">
        <f t="shared" si="407"/>
        <v>0</v>
      </c>
      <c r="CT490">
        <f t="shared" si="408"/>
        <v>816.81</v>
      </c>
      <c r="CU490">
        <f t="shared" si="409"/>
        <v>0</v>
      </c>
      <c r="CV490">
        <f t="shared" si="410"/>
        <v>1.8</v>
      </c>
      <c r="CW490">
        <f t="shared" si="411"/>
        <v>0</v>
      </c>
      <c r="CX490">
        <f t="shared" si="411"/>
        <v>0</v>
      </c>
      <c r="CY490">
        <f t="shared" si="412"/>
        <v>12578.845999999998</v>
      </c>
      <c r="CZ490">
        <f t="shared" si="413"/>
        <v>7367.6097999999993</v>
      </c>
      <c r="DC490" t="s">
        <v>3</v>
      </c>
      <c r="DD490" t="s">
        <v>3</v>
      </c>
      <c r="DE490" t="s">
        <v>3</v>
      </c>
      <c r="DF490" t="s">
        <v>3</v>
      </c>
      <c r="DG490" t="s">
        <v>3</v>
      </c>
      <c r="DH490" t="s">
        <v>3</v>
      </c>
      <c r="DI490" t="s">
        <v>3</v>
      </c>
      <c r="DJ490" t="s">
        <v>3</v>
      </c>
      <c r="DK490" t="s">
        <v>3</v>
      </c>
      <c r="DL490" t="s">
        <v>3</v>
      </c>
      <c r="DM490" t="s">
        <v>3</v>
      </c>
      <c r="DN490">
        <v>75</v>
      </c>
      <c r="DO490">
        <v>70</v>
      </c>
      <c r="DP490">
        <v>1</v>
      </c>
      <c r="DQ490">
        <v>1</v>
      </c>
      <c r="DU490">
        <v>1013</v>
      </c>
      <c r="DV490" t="s">
        <v>301</v>
      </c>
      <c r="DW490" t="s">
        <v>301</v>
      </c>
      <c r="DX490">
        <v>1</v>
      </c>
      <c r="DZ490" t="s">
        <v>3</v>
      </c>
      <c r="EA490" t="s">
        <v>3</v>
      </c>
      <c r="EB490" t="s">
        <v>3</v>
      </c>
      <c r="EC490" t="s">
        <v>3</v>
      </c>
      <c r="EE490">
        <v>54008125</v>
      </c>
      <c r="EF490">
        <v>50</v>
      </c>
      <c r="EG490" t="s">
        <v>286</v>
      </c>
      <c r="EH490">
        <v>0</v>
      </c>
      <c r="EI490" t="s">
        <v>3</v>
      </c>
      <c r="EJ490">
        <v>4</v>
      </c>
      <c r="EK490">
        <v>381</v>
      </c>
      <c r="EL490" t="s">
        <v>292</v>
      </c>
      <c r="EM490" t="s">
        <v>293</v>
      </c>
      <c r="EO490" t="s">
        <v>3</v>
      </c>
      <c r="EQ490">
        <v>0</v>
      </c>
      <c r="ER490">
        <v>28.49</v>
      </c>
      <c r="ES490">
        <v>0</v>
      </c>
      <c r="ET490">
        <v>0</v>
      </c>
      <c r="EU490">
        <v>0</v>
      </c>
      <c r="EV490">
        <v>28.49</v>
      </c>
      <c r="EW490">
        <v>1.8</v>
      </c>
      <c r="EX490">
        <v>0</v>
      </c>
      <c r="EY490">
        <v>0</v>
      </c>
      <c r="FQ490">
        <v>0</v>
      </c>
      <c r="FR490">
        <f t="shared" si="414"/>
        <v>0</v>
      </c>
      <c r="FS490">
        <v>0</v>
      </c>
      <c r="FX490">
        <v>75</v>
      </c>
      <c r="FY490">
        <v>70</v>
      </c>
      <c r="GA490" t="s">
        <v>3</v>
      </c>
      <c r="GD490">
        <v>0</v>
      </c>
      <c r="GF490">
        <v>-1079907880</v>
      </c>
      <c r="GG490">
        <v>2</v>
      </c>
      <c r="GH490">
        <v>1</v>
      </c>
      <c r="GI490">
        <v>2</v>
      </c>
      <c r="GJ490">
        <v>0</v>
      </c>
      <c r="GK490">
        <f>ROUND(R490*(R12)/100,2)</f>
        <v>0</v>
      </c>
      <c r="GL490">
        <f t="shared" si="415"/>
        <v>0</v>
      </c>
      <c r="GM490">
        <f t="shared" si="416"/>
        <v>37916.239999999998</v>
      </c>
      <c r="GN490">
        <f t="shared" si="417"/>
        <v>0</v>
      </c>
      <c r="GO490">
        <f t="shared" si="418"/>
        <v>0</v>
      </c>
      <c r="GP490">
        <f t="shared" si="419"/>
        <v>37916.239999999998</v>
      </c>
      <c r="GR490">
        <v>0</v>
      </c>
      <c r="GS490">
        <v>0</v>
      </c>
      <c r="GT490">
        <v>0</v>
      </c>
      <c r="GU490" t="s">
        <v>3</v>
      </c>
      <c r="GV490">
        <f t="shared" si="420"/>
        <v>0</v>
      </c>
      <c r="GW490">
        <v>1</v>
      </c>
      <c r="GX490">
        <f t="shared" si="421"/>
        <v>0</v>
      </c>
      <c r="HA490">
        <v>0</v>
      </c>
      <c r="HB490">
        <v>0</v>
      </c>
      <c r="HC490">
        <f t="shared" si="422"/>
        <v>0</v>
      </c>
      <c r="HE490" t="s">
        <v>3</v>
      </c>
      <c r="HF490" t="s">
        <v>3</v>
      </c>
      <c r="HM490" t="s">
        <v>3</v>
      </c>
      <c r="HN490" t="s">
        <v>3</v>
      </c>
      <c r="HO490" t="s">
        <v>3</v>
      </c>
      <c r="HP490" t="s">
        <v>3</v>
      </c>
      <c r="HQ490" t="s">
        <v>3</v>
      </c>
      <c r="IK490">
        <v>0</v>
      </c>
    </row>
    <row r="491" spans="1:245" x14ac:dyDescent="0.2">
      <c r="A491">
        <v>17</v>
      </c>
      <c r="B491">
        <v>1</v>
      </c>
      <c r="C491">
        <f>ROW(SmtRes!A120)</f>
        <v>120</v>
      </c>
      <c r="D491">
        <f>ROW(EtalonRes!A205)</f>
        <v>205</v>
      </c>
      <c r="E491" t="s">
        <v>365</v>
      </c>
      <c r="F491" t="s">
        <v>304</v>
      </c>
      <c r="G491" t="s">
        <v>305</v>
      </c>
      <c r="H491" t="s">
        <v>306</v>
      </c>
      <c r="I491">
        <v>97</v>
      </c>
      <c r="J491">
        <v>0</v>
      </c>
      <c r="K491">
        <v>97</v>
      </c>
      <c r="O491">
        <f t="shared" si="387"/>
        <v>121418.02</v>
      </c>
      <c r="P491">
        <f t="shared" si="388"/>
        <v>0</v>
      </c>
      <c r="Q491">
        <f t="shared" si="389"/>
        <v>0</v>
      </c>
      <c r="R491">
        <f t="shared" si="390"/>
        <v>0</v>
      </c>
      <c r="S491">
        <f t="shared" si="391"/>
        <v>121418.02</v>
      </c>
      <c r="T491">
        <f t="shared" si="392"/>
        <v>0</v>
      </c>
      <c r="U491">
        <f t="shared" si="393"/>
        <v>261.90000000000003</v>
      </c>
      <c r="V491">
        <f t="shared" si="394"/>
        <v>0</v>
      </c>
      <c r="W491">
        <f t="shared" si="395"/>
        <v>0</v>
      </c>
      <c r="X491">
        <f t="shared" si="396"/>
        <v>84992.61</v>
      </c>
      <c r="Y491">
        <f t="shared" si="396"/>
        <v>49781.39</v>
      </c>
      <c r="AA491">
        <v>54346617</v>
      </c>
      <c r="AB491">
        <f t="shared" si="397"/>
        <v>43.66</v>
      </c>
      <c r="AC491">
        <f t="shared" si="398"/>
        <v>0</v>
      </c>
      <c r="AD491">
        <f t="shared" si="399"/>
        <v>0</v>
      </c>
      <c r="AE491">
        <f t="shared" si="400"/>
        <v>0</v>
      </c>
      <c r="AF491">
        <f t="shared" si="400"/>
        <v>43.66</v>
      </c>
      <c r="AG491">
        <f t="shared" si="401"/>
        <v>0</v>
      </c>
      <c r="AH491">
        <f t="shared" si="402"/>
        <v>2.7</v>
      </c>
      <c r="AI491">
        <f t="shared" si="402"/>
        <v>0</v>
      </c>
      <c r="AJ491">
        <f t="shared" si="403"/>
        <v>0</v>
      </c>
      <c r="AK491">
        <v>43.66</v>
      </c>
      <c r="AL491">
        <v>0</v>
      </c>
      <c r="AM491">
        <v>0</v>
      </c>
      <c r="AN491">
        <v>0</v>
      </c>
      <c r="AO491">
        <v>43.66</v>
      </c>
      <c r="AP491">
        <v>0</v>
      </c>
      <c r="AQ491">
        <v>2.7</v>
      </c>
      <c r="AR491">
        <v>0</v>
      </c>
      <c r="AS491">
        <v>0</v>
      </c>
      <c r="AT491">
        <v>70</v>
      </c>
      <c r="AU491">
        <v>41</v>
      </c>
      <c r="AV491">
        <v>1</v>
      </c>
      <c r="AW491">
        <v>1</v>
      </c>
      <c r="AZ491">
        <v>1</v>
      </c>
      <c r="BA491">
        <v>28.67</v>
      </c>
      <c r="BB491">
        <v>1</v>
      </c>
      <c r="BC491">
        <v>1</v>
      </c>
      <c r="BD491" t="s">
        <v>3</v>
      </c>
      <c r="BE491" t="s">
        <v>3</v>
      </c>
      <c r="BF491" t="s">
        <v>3</v>
      </c>
      <c r="BG491" t="s">
        <v>3</v>
      </c>
      <c r="BH491">
        <v>0</v>
      </c>
      <c r="BI491">
        <v>4</v>
      </c>
      <c r="BJ491" t="s">
        <v>307</v>
      </c>
      <c r="BM491">
        <v>381</v>
      </c>
      <c r="BN491">
        <v>0</v>
      </c>
      <c r="BO491" t="s">
        <v>3</v>
      </c>
      <c r="BP491">
        <v>0</v>
      </c>
      <c r="BQ491">
        <v>50</v>
      </c>
      <c r="BR491">
        <v>0</v>
      </c>
      <c r="BS491">
        <v>28.67</v>
      </c>
      <c r="BT491">
        <v>1</v>
      </c>
      <c r="BU491">
        <v>1</v>
      </c>
      <c r="BV491">
        <v>1</v>
      </c>
      <c r="BW491">
        <v>1</v>
      </c>
      <c r="BX491">
        <v>1</v>
      </c>
      <c r="BY491" t="s">
        <v>3</v>
      </c>
      <c r="BZ491">
        <v>70</v>
      </c>
      <c r="CA491">
        <v>41</v>
      </c>
      <c r="CB491" t="s">
        <v>3</v>
      </c>
      <c r="CE491">
        <v>30</v>
      </c>
      <c r="CF491">
        <v>0</v>
      </c>
      <c r="CG491">
        <v>0</v>
      </c>
      <c r="CM491">
        <v>0</v>
      </c>
      <c r="CN491" t="s">
        <v>3</v>
      </c>
      <c r="CO491">
        <v>0</v>
      </c>
      <c r="CP491">
        <f t="shared" si="404"/>
        <v>121418.02</v>
      </c>
      <c r="CQ491">
        <f t="shared" si="405"/>
        <v>0</v>
      </c>
      <c r="CR491">
        <f t="shared" si="406"/>
        <v>0</v>
      </c>
      <c r="CS491">
        <f t="shared" si="407"/>
        <v>0</v>
      </c>
      <c r="CT491">
        <f t="shared" si="408"/>
        <v>1251.73</v>
      </c>
      <c r="CU491">
        <f t="shared" si="409"/>
        <v>0</v>
      </c>
      <c r="CV491">
        <f t="shared" si="410"/>
        <v>2.7</v>
      </c>
      <c r="CW491">
        <f t="shared" si="411"/>
        <v>0</v>
      </c>
      <c r="CX491">
        <f t="shared" si="411"/>
        <v>0</v>
      </c>
      <c r="CY491">
        <f t="shared" si="412"/>
        <v>84992.614000000001</v>
      </c>
      <c r="CZ491">
        <f t="shared" si="413"/>
        <v>49781.388200000001</v>
      </c>
      <c r="DC491" t="s">
        <v>3</v>
      </c>
      <c r="DD491" t="s">
        <v>3</v>
      </c>
      <c r="DE491" t="s">
        <v>3</v>
      </c>
      <c r="DF491" t="s">
        <v>3</v>
      </c>
      <c r="DG491" t="s">
        <v>3</v>
      </c>
      <c r="DH491" t="s">
        <v>3</v>
      </c>
      <c r="DI491" t="s">
        <v>3</v>
      </c>
      <c r="DJ491" t="s">
        <v>3</v>
      </c>
      <c r="DK491" t="s">
        <v>3</v>
      </c>
      <c r="DL491" t="s">
        <v>3</v>
      </c>
      <c r="DM491" t="s">
        <v>3</v>
      </c>
      <c r="DN491">
        <v>75</v>
      </c>
      <c r="DO491">
        <v>70</v>
      </c>
      <c r="DP491">
        <v>1</v>
      </c>
      <c r="DQ491">
        <v>1</v>
      </c>
      <c r="DU491">
        <v>1013</v>
      </c>
      <c r="DV491" t="s">
        <v>306</v>
      </c>
      <c r="DW491" t="s">
        <v>306</v>
      </c>
      <c r="DX491">
        <v>1</v>
      </c>
      <c r="DZ491" t="s">
        <v>3</v>
      </c>
      <c r="EA491" t="s">
        <v>3</v>
      </c>
      <c r="EB491" t="s">
        <v>3</v>
      </c>
      <c r="EC491" t="s">
        <v>3</v>
      </c>
      <c r="EE491">
        <v>54008125</v>
      </c>
      <c r="EF491">
        <v>50</v>
      </c>
      <c r="EG491" t="s">
        <v>286</v>
      </c>
      <c r="EH491">
        <v>0</v>
      </c>
      <c r="EI491" t="s">
        <v>3</v>
      </c>
      <c r="EJ491">
        <v>4</v>
      </c>
      <c r="EK491">
        <v>381</v>
      </c>
      <c r="EL491" t="s">
        <v>292</v>
      </c>
      <c r="EM491" t="s">
        <v>293</v>
      </c>
      <c r="EO491" t="s">
        <v>3</v>
      </c>
      <c r="EQ491">
        <v>0</v>
      </c>
      <c r="ER491">
        <v>43.66</v>
      </c>
      <c r="ES491">
        <v>0</v>
      </c>
      <c r="ET491">
        <v>0</v>
      </c>
      <c r="EU491">
        <v>0</v>
      </c>
      <c r="EV491">
        <v>43.66</v>
      </c>
      <c r="EW491">
        <v>2.7</v>
      </c>
      <c r="EX491">
        <v>0</v>
      </c>
      <c r="EY491">
        <v>0</v>
      </c>
      <c r="FQ491">
        <v>0</v>
      </c>
      <c r="FR491">
        <f t="shared" si="414"/>
        <v>0</v>
      </c>
      <c r="FS491">
        <v>0</v>
      </c>
      <c r="FX491">
        <v>75</v>
      </c>
      <c r="FY491">
        <v>70</v>
      </c>
      <c r="GA491" t="s">
        <v>3</v>
      </c>
      <c r="GD491">
        <v>0</v>
      </c>
      <c r="GF491">
        <v>-1101922654</v>
      </c>
      <c r="GG491">
        <v>2</v>
      </c>
      <c r="GH491">
        <v>1</v>
      </c>
      <c r="GI491">
        <v>2</v>
      </c>
      <c r="GJ491">
        <v>0</v>
      </c>
      <c r="GK491">
        <f>ROUND(R491*(R12)/100,2)</f>
        <v>0</v>
      </c>
      <c r="GL491">
        <f t="shared" si="415"/>
        <v>0</v>
      </c>
      <c r="GM491">
        <f t="shared" si="416"/>
        <v>256192.02</v>
      </c>
      <c r="GN491">
        <f t="shared" si="417"/>
        <v>0</v>
      </c>
      <c r="GO491">
        <f t="shared" si="418"/>
        <v>0</v>
      </c>
      <c r="GP491">
        <f t="shared" si="419"/>
        <v>256192.02</v>
      </c>
      <c r="GR491">
        <v>0</v>
      </c>
      <c r="GS491">
        <v>0</v>
      </c>
      <c r="GT491">
        <v>0</v>
      </c>
      <c r="GU491" t="s">
        <v>3</v>
      </c>
      <c r="GV491">
        <f t="shared" si="420"/>
        <v>0</v>
      </c>
      <c r="GW491">
        <v>1</v>
      </c>
      <c r="GX491">
        <f t="shared" si="421"/>
        <v>0</v>
      </c>
      <c r="HA491">
        <v>0</v>
      </c>
      <c r="HB491">
        <v>0</v>
      </c>
      <c r="HC491">
        <f t="shared" si="422"/>
        <v>0</v>
      </c>
      <c r="HE491" t="s">
        <v>3</v>
      </c>
      <c r="HF491" t="s">
        <v>3</v>
      </c>
      <c r="HM491" t="s">
        <v>3</v>
      </c>
      <c r="HN491" t="s">
        <v>3</v>
      </c>
      <c r="HO491" t="s">
        <v>3</v>
      </c>
      <c r="HP491" t="s">
        <v>3</v>
      </c>
      <c r="HQ491" t="s">
        <v>3</v>
      </c>
      <c r="IK491">
        <v>0</v>
      </c>
    </row>
    <row r="492" spans="1:245" x14ac:dyDescent="0.2">
      <c r="A492">
        <v>17</v>
      </c>
      <c r="B492">
        <v>1</v>
      </c>
      <c r="C492">
        <f>ROW(SmtRes!A121)</f>
        <v>121</v>
      </c>
      <c r="D492">
        <f>ROW(EtalonRes!A206)</f>
        <v>206</v>
      </c>
      <c r="E492" t="s">
        <v>366</v>
      </c>
      <c r="F492" t="s">
        <v>309</v>
      </c>
      <c r="G492" t="s">
        <v>310</v>
      </c>
      <c r="H492" t="s">
        <v>301</v>
      </c>
      <c r="I492">
        <v>37</v>
      </c>
      <c r="J492">
        <v>0</v>
      </c>
      <c r="K492">
        <v>37</v>
      </c>
      <c r="O492">
        <f t="shared" si="387"/>
        <v>16792.310000000001</v>
      </c>
      <c r="P492">
        <f t="shared" si="388"/>
        <v>0</v>
      </c>
      <c r="Q492">
        <f t="shared" si="389"/>
        <v>0</v>
      </c>
      <c r="R492">
        <f t="shared" si="390"/>
        <v>0</v>
      </c>
      <c r="S492">
        <f t="shared" si="391"/>
        <v>16792.310000000001</v>
      </c>
      <c r="T492">
        <f t="shared" si="392"/>
        <v>0</v>
      </c>
      <c r="U492">
        <f t="shared" si="393"/>
        <v>37</v>
      </c>
      <c r="V492">
        <f t="shared" si="394"/>
        <v>0</v>
      </c>
      <c r="W492">
        <f t="shared" si="395"/>
        <v>0</v>
      </c>
      <c r="X492">
        <f t="shared" si="396"/>
        <v>11754.62</v>
      </c>
      <c r="Y492">
        <f t="shared" si="396"/>
        <v>6884.85</v>
      </c>
      <c r="AA492">
        <v>54346617</v>
      </c>
      <c r="AB492">
        <f t="shared" si="397"/>
        <v>15.83</v>
      </c>
      <c r="AC492">
        <f t="shared" si="398"/>
        <v>0</v>
      </c>
      <c r="AD492">
        <f t="shared" si="399"/>
        <v>0</v>
      </c>
      <c r="AE492">
        <f t="shared" si="400"/>
        <v>0</v>
      </c>
      <c r="AF492">
        <f t="shared" si="400"/>
        <v>15.83</v>
      </c>
      <c r="AG492">
        <f t="shared" si="401"/>
        <v>0</v>
      </c>
      <c r="AH492">
        <f t="shared" si="402"/>
        <v>1</v>
      </c>
      <c r="AI492">
        <f t="shared" si="402"/>
        <v>0</v>
      </c>
      <c r="AJ492">
        <f t="shared" si="403"/>
        <v>0</v>
      </c>
      <c r="AK492">
        <v>15.83</v>
      </c>
      <c r="AL492">
        <v>0</v>
      </c>
      <c r="AM492">
        <v>0</v>
      </c>
      <c r="AN492">
        <v>0</v>
      </c>
      <c r="AO492">
        <v>15.83</v>
      </c>
      <c r="AP492">
        <v>0</v>
      </c>
      <c r="AQ492">
        <v>1</v>
      </c>
      <c r="AR492">
        <v>0</v>
      </c>
      <c r="AS492">
        <v>0</v>
      </c>
      <c r="AT492">
        <v>70</v>
      </c>
      <c r="AU492">
        <v>41</v>
      </c>
      <c r="AV492">
        <v>1</v>
      </c>
      <c r="AW492">
        <v>1</v>
      </c>
      <c r="AZ492">
        <v>1</v>
      </c>
      <c r="BA492">
        <v>28.67</v>
      </c>
      <c r="BB492">
        <v>1</v>
      </c>
      <c r="BC492">
        <v>1</v>
      </c>
      <c r="BD492" t="s">
        <v>3</v>
      </c>
      <c r="BE492" t="s">
        <v>3</v>
      </c>
      <c r="BF492" t="s">
        <v>3</v>
      </c>
      <c r="BG492" t="s">
        <v>3</v>
      </c>
      <c r="BH492">
        <v>0</v>
      </c>
      <c r="BI492">
        <v>4</v>
      </c>
      <c r="BJ492" t="s">
        <v>311</v>
      </c>
      <c r="BM492">
        <v>381</v>
      </c>
      <c r="BN492">
        <v>0</v>
      </c>
      <c r="BO492" t="s">
        <v>3</v>
      </c>
      <c r="BP492">
        <v>0</v>
      </c>
      <c r="BQ492">
        <v>50</v>
      </c>
      <c r="BR492">
        <v>0</v>
      </c>
      <c r="BS492">
        <v>28.67</v>
      </c>
      <c r="BT492">
        <v>1</v>
      </c>
      <c r="BU492">
        <v>1</v>
      </c>
      <c r="BV492">
        <v>1</v>
      </c>
      <c r="BW492">
        <v>1</v>
      </c>
      <c r="BX492">
        <v>1</v>
      </c>
      <c r="BY492" t="s">
        <v>3</v>
      </c>
      <c r="BZ492">
        <v>70</v>
      </c>
      <c r="CA492">
        <v>41</v>
      </c>
      <c r="CB492" t="s">
        <v>3</v>
      </c>
      <c r="CE492">
        <v>30</v>
      </c>
      <c r="CF492">
        <v>0</v>
      </c>
      <c r="CG492">
        <v>0</v>
      </c>
      <c r="CM492">
        <v>0</v>
      </c>
      <c r="CN492" t="s">
        <v>3</v>
      </c>
      <c r="CO492">
        <v>0</v>
      </c>
      <c r="CP492">
        <f t="shared" si="404"/>
        <v>16792.310000000001</v>
      </c>
      <c r="CQ492">
        <f t="shared" si="405"/>
        <v>0</v>
      </c>
      <c r="CR492">
        <f t="shared" si="406"/>
        <v>0</v>
      </c>
      <c r="CS492">
        <f t="shared" si="407"/>
        <v>0</v>
      </c>
      <c r="CT492">
        <f t="shared" si="408"/>
        <v>453.85</v>
      </c>
      <c r="CU492">
        <f t="shared" si="409"/>
        <v>0</v>
      </c>
      <c r="CV492">
        <f t="shared" si="410"/>
        <v>1</v>
      </c>
      <c r="CW492">
        <f t="shared" si="411"/>
        <v>0</v>
      </c>
      <c r="CX492">
        <f t="shared" si="411"/>
        <v>0</v>
      </c>
      <c r="CY492">
        <f t="shared" si="412"/>
        <v>11754.617</v>
      </c>
      <c r="CZ492">
        <f t="shared" si="413"/>
        <v>6884.8471</v>
      </c>
      <c r="DC492" t="s">
        <v>3</v>
      </c>
      <c r="DD492" t="s">
        <v>3</v>
      </c>
      <c r="DE492" t="s">
        <v>3</v>
      </c>
      <c r="DF492" t="s">
        <v>3</v>
      </c>
      <c r="DG492" t="s">
        <v>3</v>
      </c>
      <c r="DH492" t="s">
        <v>3</v>
      </c>
      <c r="DI492" t="s">
        <v>3</v>
      </c>
      <c r="DJ492" t="s">
        <v>3</v>
      </c>
      <c r="DK492" t="s">
        <v>3</v>
      </c>
      <c r="DL492" t="s">
        <v>3</v>
      </c>
      <c r="DM492" t="s">
        <v>3</v>
      </c>
      <c r="DN492">
        <v>75</v>
      </c>
      <c r="DO492">
        <v>70</v>
      </c>
      <c r="DP492">
        <v>1</v>
      </c>
      <c r="DQ492">
        <v>1</v>
      </c>
      <c r="DU492">
        <v>1013</v>
      </c>
      <c r="DV492" t="s">
        <v>301</v>
      </c>
      <c r="DW492" t="s">
        <v>301</v>
      </c>
      <c r="DX492">
        <v>1</v>
      </c>
      <c r="DZ492" t="s">
        <v>3</v>
      </c>
      <c r="EA492" t="s">
        <v>3</v>
      </c>
      <c r="EB492" t="s">
        <v>3</v>
      </c>
      <c r="EC492" t="s">
        <v>3</v>
      </c>
      <c r="EE492">
        <v>54008125</v>
      </c>
      <c r="EF492">
        <v>50</v>
      </c>
      <c r="EG492" t="s">
        <v>286</v>
      </c>
      <c r="EH492">
        <v>0</v>
      </c>
      <c r="EI492" t="s">
        <v>3</v>
      </c>
      <c r="EJ492">
        <v>4</v>
      </c>
      <c r="EK492">
        <v>381</v>
      </c>
      <c r="EL492" t="s">
        <v>292</v>
      </c>
      <c r="EM492" t="s">
        <v>293</v>
      </c>
      <c r="EO492" t="s">
        <v>3</v>
      </c>
      <c r="EQ492">
        <v>0</v>
      </c>
      <c r="ER492">
        <v>15.83</v>
      </c>
      <c r="ES492">
        <v>0</v>
      </c>
      <c r="ET492">
        <v>0</v>
      </c>
      <c r="EU492">
        <v>0</v>
      </c>
      <c r="EV492">
        <v>15.83</v>
      </c>
      <c r="EW492">
        <v>1</v>
      </c>
      <c r="EX492">
        <v>0</v>
      </c>
      <c r="EY492">
        <v>0</v>
      </c>
      <c r="FQ492">
        <v>0</v>
      </c>
      <c r="FR492">
        <f t="shared" si="414"/>
        <v>0</v>
      </c>
      <c r="FS492">
        <v>0</v>
      </c>
      <c r="FX492">
        <v>75</v>
      </c>
      <c r="FY492">
        <v>70</v>
      </c>
      <c r="GA492" t="s">
        <v>3</v>
      </c>
      <c r="GD492">
        <v>0</v>
      </c>
      <c r="GF492">
        <v>1410826513</v>
      </c>
      <c r="GG492">
        <v>2</v>
      </c>
      <c r="GH492">
        <v>1</v>
      </c>
      <c r="GI492">
        <v>2</v>
      </c>
      <c r="GJ492">
        <v>0</v>
      </c>
      <c r="GK492">
        <f>ROUND(R492*(R12)/100,2)</f>
        <v>0</v>
      </c>
      <c r="GL492">
        <f t="shared" si="415"/>
        <v>0</v>
      </c>
      <c r="GM492">
        <f t="shared" si="416"/>
        <v>35431.78</v>
      </c>
      <c r="GN492">
        <f t="shared" si="417"/>
        <v>0</v>
      </c>
      <c r="GO492">
        <f t="shared" si="418"/>
        <v>0</v>
      </c>
      <c r="GP492">
        <f t="shared" si="419"/>
        <v>35431.78</v>
      </c>
      <c r="GR492">
        <v>0</v>
      </c>
      <c r="GS492">
        <v>0</v>
      </c>
      <c r="GT492">
        <v>0</v>
      </c>
      <c r="GU492" t="s">
        <v>3</v>
      </c>
      <c r="GV492">
        <f t="shared" si="420"/>
        <v>0</v>
      </c>
      <c r="GW492">
        <v>1</v>
      </c>
      <c r="GX492">
        <f t="shared" si="421"/>
        <v>0</v>
      </c>
      <c r="HA492">
        <v>0</v>
      </c>
      <c r="HB492">
        <v>0</v>
      </c>
      <c r="HC492">
        <f t="shared" si="422"/>
        <v>0</v>
      </c>
      <c r="HE492" t="s">
        <v>3</v>
      </c>
      <c r="HF492" t="s">
        <v>3</v>
      </c>
      <c r="HM492" t="s">
        <v>3</v>
      </c>
      <c r="HN492" t="s">
        <v>3</v>
      </c>
      <c r="HO492" t="s">
        <v>3</v>
      </c>
      <c r="HP492" t="s">
        <v>3</v>
      </c>
      <c r="HQ492" t="s">
        <v>3</v>
      </c>
      <c r="IK492">
        <v>0</v>
      </c>
    </row>
    <row r="493" spans="1:245" x14ac:dyDescent="0.2">
      <c r="A493">
        <v>17</v>
      </c>
      <c r="B493">
        <v>1</v>
      </c>
      <c r="C493">
        <f>ROW(SmtRes!A122)</f>
        <v>122</v>
      </c>
      <c r="D493">
        <f>ROW(EtalonRes!A207)</f>
        <v>207</v>
      </c>
      <c r="E493" t="s">
        <v>367</v>
      </c>
      <c r="F493" t="s">
        <v>313</v>
      </c>
      <c r="G493" t="s">
        <v>314</v>
      </c>
      <c r="H493" t="s">
        <v>301</v>
      </c>
      <c r="I493">
        <v>37</v>
      </c>
      <c r="J493">
        <v>0</v>
      </c>
      <c r="K493">
        <v>37</v>
      </c>
      <c r="O493">
        <f t="shared" si="387"/>
        <v>30221.91</v>
      </c>
      <c r="P493">
        <f t="shared" si="388"/>
        <v>0</v>
      </c>
      <c r="Q493">
        <f t="shared" si="389"/>
        <v>0</v>
      </c>
      <c r="R493">
        <f t="shared" si="390"/>
        <v>0</v>
      </c>
      <c r="S493">
        <f t="shared" si="391"/>
        <v>30221.91</v>
      </c>
      <c r="T493">
        <f t="shared" si="392"/>
        <v>0</v>
      </c>
      <c r="U493">
        <f t="shared" si="393"/>
        <v>66.600000000000009</v>
      </c>
      <c r="V493">
        <f t="shared" si="394"/>
        <v>0</v>
      </c>
      <c r="W493">
        <f t="shared" si="395"/>
        <v>0</v>
      </c>
      <c r="X493">
        <f t="shared" si="396"/>
        <v>21155.34</v>
      </c>
      <c r="Y493">
        <f t="shared" si="396"/>
        <v>12390.98</v>
      </c>
      <c r="AA493">
        <v>54346617</v>
      </c>
      <c r="AB493">
        <f t="shared" si="397"/>
        <v>28.49</v>
      </c>
      <c r="AC493">
        <f t="shared" si="398"/>
        <v>0</v>
      </c>
      <c r="AD493">
        <f t="shared" si="399"/>
        <v>0</v>
      </c>
      <c r="AE493">
        <f t="shared" si="400"/>
        <v>0</v>
      </c>
      <c r="AF493">
        <f t="shared" si="400"/>
        <v>28.49</v>
      </c>
      <c r="AG493">
        <f t="shared" si="401"/>
        <v>0</v>
      </c>
      <c r="AH493">
        <f t="shared" si="402"/>
        <v>1.8</v>
      </c>
      <c r="AI493">
        <f t="shared" si="402"/>
        <v>0</v>
      </c>
      <c r="AJ493">
        <f t="shared" si="403"/>
        <v>0</v>
      </c>
      <c r="AK493">
        <v>28.49</v>
      </c>
      <c r="AL493">
        <v>0</v>
      </c>
      <c r="AM493">
        <v>0</v>
      </c>
      <c r="AN493">
        <v>0</v>
      </c>
      <c r="AO493">
        <v>28.49</v>
      </c>
      <c r="AP493">
        <v>0</v>
      </c>
      <c r="AQ493">
        <v>1.8</v>
      </c>
      <c r="AR493">
        <v>0</v>
      </c>
      <c r="AS493">
        <v>0</v>
      </c>
      <c r="AT493">
        <v>70</v>
      </c>
      <c r="AU493">
        <v>41</v>
      </c>
      <c r="AV493">
        <v>1</v>
      </c>
      <c r="AW493">
        <v>1</v>
      </c>
      <c r="AZ493">
        <v>1</v>
      </c>
      <c r="BA493">
        <v>28.67</v>
      </c>
      <c r="BB493">
        <v>1</v>
      </c>
      <c r="BC493">
        <v>1</v>
      </c>
      <c r="BD493" t="s">
        <v>3</v>
      </c>
      <c r="BE493" t="s">
        <v>3</v>
      </c>
      <c r="BF493" t="s">
        <v>3</v>
      </c>
      <c r="BG493" t="s">
        <v>3</v>
      </c>
      <c r="BH493">
        <v>0</v>
      </c>
      <c r="BI493">
        <v>4</v>
      </c>
      <c r="BJ493" t="s">
        <v>315</v>
      </c>
      <c r="BM493">
        <v>381</v>
      </c>
      <c r="BN493">
        <v>0</v>
      </c>
      <c r="BO493" t="s">
        <v>3</v>
      </c>
      <c r="BP493">
        <v>0</v>
      </c>
      <c r="BQ493">
        <v>50</v>
      </c>
      <c r="BR493">
        <v>0</v>
      </c>
      <c r="BS493">
        <v>28.67</v>
      </c>
      <c r="BT493">
        <v>1</v>
      </c>
      <c r="BU493">
        <v>1</v>
      </c>
      <c r="BV493">
        <v>1</v>
      </c>
      <c r="BW493">
        <v>1</v>
      </c>
      <c r="BX493">
        <v>1</v>
      </c>
      <c r="BY493" t="s">
        <v>3</v>
      </c>
      <c r="BZ493">
        <v>70</v>
      </c>
      <c r="CA493">
        <v>41</v>
      </c>
      <c r="CB493" t="s">
        <v>3</v>
      </c>
      <c r="CE493">
        <v>30</v>
      </c>
      <c r="CF493">
        <v>0</v>
      </c>
      <c r="CG493">
        <v>0</v>
      </c>
      <c r="CM493">
        <v>0</v>
      </c>
      <c r="CN493" t="s">
        <v>3</v>
      </c>
      <c r="CO493">
        <v>0</v>
      </c>
      <c r="CP493">
        <f t="shared" si="404"/>
        <v>30221.91</v>
      </c>
      <c r="CQ493">
        <f t="shared" si="405"/>
        <v>0</v>
      </c>
      <c r="CR493">
        <f t="shared" si="406"/>
        <v>0</v>
      </c>
      <c r="CS493">
        <f t="shared" si="407"/>
        <v>0</v>
      </c>
      <c r="CT493">
        <f t="shared" si="408"/>
        <v>816.81</v>
      </c>
      <c r="CU493">
        <f t="shared" si="409"/>
        <v>0</v>
      </c>
      <c r="CV493">
        <f t="shared" si="410"/>
        <v>1.8</v>
      </c>
      <c r="CW493">
        <f t="shared" si="411"/>
        <v>0</v>
      </c>
      <c r="CX493">
        <f t="shared" si="411"/>
        <v>0</v>
      </c>
      <c r="CY493">
        <f t="shared" si="412"/>
        <v>21155.337</v>
      </c>
      <c r="CZ493">
        <f t="shared" si="413"/>
        <v>12390.983099999999</v>
      </c>
      <c r="DC493" t="s">
        <v>3</v>
      </c>
      <c r="DD493" t="s">
        <v>3</v>
      </c>
      <c r="DE493" t="s">
        <v>3</v>
      </c>
      <c r="DF493" t="s">
        <v>3</v>
      </c>
      <c r="DG493" t="s">
        <v>3</v>
      </c>
      <c r="DH493" t="s">
        <v>3</v>
      </c>
      <c r="DI493" t="s">
        <v>3</v>
      </c>
      <c r="DJ493" t="s">
        <v>3</v>
      </c>
      <c r="DK493" t="s">
        <v>3</v>
      </c>
      <c r="DL493" t="s">
        <v>3</v>
      </c>
      <c r="DM493" t="s">
        <v>3</v>
      </c>
      <c r="DN493">
        <v>75</v>
      </c>
      <c r="DO493">
        <v>70</v>
      </c>
      <c r="DP493">
        <v>1</v>
      </c>
      <c r="DQ493">
        <v>1</v>
      </c>
      <c r="DU493">
        <v>1013</v>
      </c>
      <c r="DV493" t="s">
        <v>301</v>
      </c>
      <c r="DW493" t="s">
        <v>301</v>
      </c>
      <c r="DX493">
        <v>1</v>
      </c>
      <c r="DZ493" t="s">
        <v>3</v>
      </c>
      <c r="EA493" t="s">
        <v>3</v>
      </c>
      <c r="EB493" t="s">
        <v>3</v>
      </c>
      <c r="EC493" t="s">
        <v>3</v>
      </c>
      <c r="EE493">
        <v>54008125</v>
      </c>
      <c r="EF493">
        <v>50</v>
      </c>
      <c r="EG493" t="s">
        <v>286</v>
      </c>
      <c r="EH493">
        <v>0</v>
      </c>
      <c r="EI493" t="s">
        <v>3</v>
      </c>
      <c r="EJ493">
        <v>4</v>
      </c>
      <c r="EK493">
        <v>381</v>
      </c>
      <c r="EL493" t="s">
        <v>292</v>
      </c>
      <c r="EM493" t="s">
        <v>293</v>
      </c>
      <c r="EO493" t="s">
        <v>3</v>
      </c>
      <c r="EQ493">
        <v>0</v>
      </c>
      <c r="ER493">
        <v>28.49</v>
      </c>
      <c r="ES493">
        <v>0</v>
      </c>
      <c r="ET493">
        <v>0</v>
      </c>
      <c r="EU493">
        <v>0</v>
      </c>
      <c r="EV493">
        <v>28.49</v>
      </c>
      <c r="EW493">
        <v>1.8</v>
      </c>
      <c r="EX493">
        <v>0</v>
      </c>
      <c r="EY493">
        <v>0</v>
      </c>
      <c r="FQ493">
        <v>0</v>
      </c>
      <c r="FR493">
        <f t="shared" si="414"/>
        <v>0</v>
      </c>
      <c r="FS493">
        <v>0</v>
      </c>
      <c r="FX493">
        <v>75</v>
      </c>
      <c r="FY493">
        <v>70</v>
      </c>
      <c r="GA493" t="s">
        <v>3</v>
      </c>
      <c r="GD493">
        <v>0</v>
      </c>
      <c r="GF493">
        <v>1938557821</v>
      </c>
      <c r="GG493">
        <v>2</v>
      </c>
      <c r="GH493">
        <v>1</v>
      </c>
      <c r="GI493">
        <v>2</v>
      </c>
      <c r="GJ493">
        <v>0</v>
      </c>
      <c r="GK493">
        <f>ROUND(R493*(R12)/100,2)</f>
        <v>0</v>
      </c>
      <c r="GL493">
        <f t="shared" si="415"/>
        <v>0</v>
      </c>
      <c r="GM493">
        <f t="shared" si="416"/>
        <v>63768.23</v>
      </c>
      <c r="GN493">
        <f t="shared" si="417"/>
        <v>0</v>
      </c>
      <c r="GO493">
        <f t="shared" si="418"/>
        <v>0</v>
      </c>
      <c r="GP493">
        <f t="shared" si="419"/>
        <v>63768.23</v>
      </c>
      <c r="GR493">
        <v>0</v>
      </c>
      <c r="GS493">
        <v>0</v>
      </c>
      <c r="GT493">
        <v>0</v>
      </c>
      <c r="GU493" t="s">
        <v>3</v>
      </c>
      <c r="GV493">
        <f t="shared" si="420"/>
        <v>0</v>
      </c>
      <c r="GW493">
        <v>1</v>
      </c>
      <c r="GX493">
        <f t="shared" si="421"/>
        <v>0</v>
      </c>
      <c r="HA493">
        <v>0</v>
      </c>
      <c r="HB493">
        <v>0</v>
      </c>
      <c r="HC493">
        <f t="shared" si="422"/>
        <v>0</v>
      </c>
      <c r="HE493" t="s">
        <v>3</v>
      </c>
      <c r="HF493" t="s">
        <v>3</v>
      </c>
      <c r="HM493" t="s">
        <v>3</v>
      </c>
      <c r="HN493" t="s">
        <v>3</v>
      </c>
      <c r="HO493" t="s">
        <v>3</v>
      </c>
      <c r="HP493" t="s">
        <v>3</v>
      </c>
      <c r="HQ493" t="s">
        <v>3</v>
      </c>
      <c r="IK493">
        <v>0</v>
      </c>
    </row>
    <row r="494" spans="1:245" x14ac:dyDescent="0.2">
      <c r="A494">
        <v>17</v>
      </c>
      <c r="B494">
        <v>1</v>
      </c>
      <c r="C494">
        <f>ROW(SmtRes!A123)</f>
        <v>123</v>
      </c>
      <c r="D494">
        <f>ROW(EtalonRes!A208)</f>
        <v>208</v>
      </c>
      <c r="E494" t="s">
        <v>368</v>
      </c>
      <c r="F494" t="s">
        <v>317</v>
      </c>
      <c r="G494" t="s">
        <v>318</v>
      </c>
      <c r="H494" t="s">
        <v>301</v>
      </c>
      <c r="I494">
        <v>37</v>
      </c>
      <c r="J494">
        <v>0</v>
      </c>
      <c r="K494">
        <v>37</v>
      </c>
      <c r="O494">
        <f t="shared" si="387"/>
        <v>60443.81</v>
      </c>
      <c r="P494">
        <f t="shared" si="388"/>
        <v>0</v>
      </c>
      <c r="Q494">
        <f t="shared" si="389"/>
        <v>0</v>
      </c>
      <c r="R494">
        <f t="shared" si="390"/>
        <v>0</v>
      </c>
      <c r="S494">
        <f t="shared" si="391"/>
        <v>60443.81</v>
      </c>
      <c r="T494">
        <f t="shared" si="392"/>
        <v>0</v>
      </c>
      <c r="U494">
        <f t="shared" si="393"/>
        <v>133.20000000000002</v>
      </c>
      <c r="V494">
        <f t="shared" si="394"/>
        <v>0</v>
      </c>
      <c r="W494">
        <f t="shared" si="395"/>
        <v>0</v>
      </c>
      <c r="X494">
        <f t="shared" si="396"/>
        <v>42310.67</v>
      </c>
      <c r="Y494">
        <f t="shared" si="396"/>
        <v>24781.96</v>
      </c>
      <c r="AA494">
        <v>54346617</v>
      </c>
      <c r="AB494">
        <f t="shared" si="397"/>
        <v>56.98</v>
      </c>
      <c r="AC494">
        <f t="shared" si="398"/>
        <v>0</v>
      </c>
      <c r="AD494">
        <f t="shared" si="399"/>
        <v>0</v>
      </c>
      <c r="AE494">
        <f t="shared" si="400"/>
        <v>0</v>
      </c>
      <c r="AF494">
        <f t="shared" si="400"/>
        <v>56.98</v>
      </c>
      <c r="AG494">
        <f t="shared" si="401"/>
        <v>0</v>
      </c>
      <c r="AH494">
        <f t="shared" si="402"/>
        <v>3.6</v>
      </c>
      <c r="AI494">
        <f t="shared" si="402"/>
        <v>0</v>
      </c>
      <c r="AJ494">
        <f t="shared" si="403"/>
        <v>0</v>
      </c>
      <c r="AK494">
        <v>56.98</v>
      </c>
      <c r="AL494">
        <v>0</v>
      </c>
      <c r="AM494">
        <v>0</v>
      </c>
      <c r="AN494">
        <v>0</v>
      </c>
      <c r="AO494">
        <v>56.98</v>
      </c>
      <c r="AP494">
        <v>0</v>
      </c>
      <c r="AQ494">
        <v>3.6</v>
      </c>
      <c r="AR494">
        <v>0</v>
      </c>
      <c r="AS494">
        <v>0</v>
      </c>
      <c r="AT494">
        <v>70</v>
      </c>
      <c r="AU494">
        <v>41</v>
      </c>
      <c r="AV494">
        <v>1</v>
      </c>
      <c r="AW494">
        <v>1</v>
      </c>
      <c r="AZ494">
        <v>1</v>
      </c>
      <c r="BA494">
        <v>28.67</v>
      </c>
      <c r="BB494">
        <v>1</v>
      </c>
      <c r="BC494">
        <v>1</v>
      </c>
      <c r="BD494" t="s">
        <v>3</v>
      </c>
      <c r="BE494" t="s">
        <v>3</v>
      </c>
      <c r="BF494" t="s">
        <v>3</v>
      </c>
      <c r="BG494" t="s">
        <v>3</v>
      </c>
      <c r="BH494">
        <v>0</v>
      </c>
      <c r="BI494">
        <v>4</v>
      </c>
      <c r="BJ494" t="s">
        <v>319</v>
      </c>
      <c r="BM494">
        <v>381</v>
      </c>
      <c r="BN494">
        <v>0</v>
      </c>
      <c r="BO494" t="s">
        <v>3</v>
      </c>
      <c r="BP494">
        <v>0</v>
      </c>
      <c r="BQ494">
        <v>50</v>
      </c>
      <c r="BR494">
        <v>0</v>
      </c>
      <c r="BS494">
        <v>28.67</v>
      </c>
      <c r="BT494">
        <v>1</v>
      </c>
      <c r="BU494">
        <v>1</v>
      </c>
      <c r="BV494">
        <v>1</v>
      </c>
      <c r="BW494">
        <v>1</v>
      </c>
      <c r="BX494">
        <v>1</v>
      </c>
      <c r="BY494" t="s">
        <v>3</v>
      </c>
      <c r="BZ494">
        <v>70</v>
      </c>
      <c r="CA494">
        <v>41</v>
      </c>
      <c r="CB494" t="s">
        <v>3</v>
      </c>
      <c r="CE494">
        <v>30</v>
      </c>
      <c r="CF494">
        <v>0</v>
      </c>
      <c r="CG494">
        <v>0</v>
      </c>
      <c r="CM494">
        <v>0</v>
      </c>
      <c r="CN494" t="s">
        <v>3</v>
      </c>
      <c r="CO494">
        <v>0</v>
      </c>
      <c r="CP494">
        <f t="shared" si="404"/>
        <v>60443.81</v>
      </c>
      <c r="CQ494">
        <f t="shared" si="405"/>
        <v>0</v>
      </c>
      <c r="CR494">
        <f t="shared" si="406"/>
        <v>0</v>
      </c>
      <c r="CS494">
        <f t="shared" si="407"/>
        <v>0</v>
      </c>
      <c r="CT494">
        <f t="shared" si="408"/>
        <v>1633.62</v>
      </c>
      <c r="CU494">
        <f t="shared" si="409"/>
        <v>0</v>
      </c>
      <c r="CV494">
        <f t="shared" si="410"/>
        <v>3.6</v>
      </c>
      <c r="CW494">
        <f t="shared" si="411"/>
        <v>0</v>
      </c>
      <c r="CX494">
        <f t="shared" si="411"/>
        <v>0</v>
      </c>
      <c r="CY494">
        <f t="shared" si="412"/>
        <v>42310.666999999994</v>
      </c>
      <c r="CZ494">
        <f t="shared" si="413"/>
        <v>24781.962099999997</v>
      </c>
      <c r="DC494" t="s">
        <v>3</v>
      </c>
      <c r="DD494" t="s">
        <v>3</v>
      </c>
      <c r="DE494" t="s">
        <v>3</v>
      </c>
      <c r="DF494" t="s">
        <v>3</v>
      </c>
      <c r="DG494" t="s">
        <v>3</v>
      </c>
      <c r="DH494" t="s">
        <v>3</v>
      </c>
      <c r="DI494" t="s">
        <v>3</v>
      </c>
      <c r="DJ494" t="s">
        <v>3</v>
      </c>
      <c r="DK494" t="s">
        <v>3</v>
      </c>
      <c r="DL494" t="s">
        <v>3</v>
      </c>
      <c r="DM494" t="s">
        <v>3</v>
      </c>
      <c r="DN494">
        <v>75</v>
      </c>
      <c r="DO494">
        <v>70</v>
      </c>
      <c r="DP494">
        <v>1</v>
      </c>
      <c r="DQ494">
        <v>1</v>
      </c>
      <c r="DU494">
        <v>1013</v>
      </c>
      <c r="DV494" t="s">
        <v>301</v>
      </c>
      <c r="DW494" t="s">
        <v>301</v>
      </c>
      <c r="DX494">
        <v>1</v>
      </c>
      <c r="DZ494" t="s">
        <v>3</v>
      </c>
      <c r="EA494" t="s">
        <v>3</v>
      </c>
      <c r="EB494" t="s">
        <v>3</v>
      </c>
      <c r="EC494" t="s">
        <v>3</v>
      </c>
      <c r="EE494">
        <v>54008125</v>
      </c>
      <c r="EF494">
        <v>50</v>
      </c>
      <c r="EG494" t="s">
        <v>286</v>
      </c>
      <c r="EH494">
        <v>0</v>
      </c>
      <c r="EI494" t="s">
        <v>3</v>
      </c>
      <c r="EJ494">
        <v>4</v>
      </c>
      <c r="EK494">
        <v>381</v>
      </c>
      <c r="EL494" t="s">
        <v>292</v>
      </c>
      <c r="EM494" t="s">
        <v>293</v>
      </c>
      <c r="EO494" t="s">
        <v>3</v>
      </c>
      <c r="EQ494">
        <v>0</v>
      </c>
      <c r="ER494">
        <v>56.98</v>
      </c>
      <c r="ES494">
        <v>0</v>
      </c>
      <c r="ET494">
        <v>0</v>
      </c>
      <c r="EU494">
        <v>0</v>
      </c>
      <c r="EV494">
        <v>56.98</v>
      </c>
      <c r="EW494">
        <v>3.6</v>
      </c>
      <c r="EX494">
        <v>0</v>
      </c>
      <c r="EY494">
        <v>0</v>
      </c>
      <c r="FQ494">
        <v>0</v>
      </c>
      <c r="FR494">
        <f t="shared" si="414"/>
        <v>0</v>
      </c>
      <c r="FS494">
        <v>0</v>
      </c>
      <c r="FX494">
        <v>75</v>
      </c>
      <c r="FY494">
        <v>70</v>
      </c>
      <c r="GA494" t="s">
        <v>3</v>
      </c>
      <c r="GD494">
        <v>0</v>
      </c>
      <c r="GF494">
        <v>-1451824893</v>
      </c>
      <c r="GG494">
        <v>2</v>
      </c>
      <c r="GH494">
        <v>1</v>
      </c>
      <c r="GI494">
        <v>2</v>
      </c>
      <c r="GJ494">
        <v>0</v>
      </c>
      <c r="GK494">
        <f>ROUND(R494*(R12)/100,2)</f>
        <v>0</v>
      </c>
      <c r="GL494">
        <f t="shared" si="415"/>
        <v>0</v>
      </c>
      <c r="GM494">
        <f t="shared" si="416"/>
        <v>127536.44</v>
      </c>
      <c r="GN494">
        <f t="shared" si="417"/>
        <v>0</v>
      </c>
      <c r="GO494">
        <f t="shared" si="418"/>
        <v>0</v>
      </c>
      <c r="GP494">
        <f t="shared" si="419"/>
        <v>127536.44</v>
      </c>
      <c r="GR494">
        <v>0</v>
      </c>
      <c r="GS494">
        <v>0</v>
      </c>
      <c r="GT494">
        <v>0</v>
      </c>
      <c r="GU494" t="s">
        <v>3</v>
      </c>
      <c r="GV494">
        <f t="shared" si="420"/>
        <v>0</v>
      </c>
      <c r="GW494">
        <v>1</v>
      </c>
      <c r="GX494">
        <f t="shared" si="421"/>
        <v>0</v>
      </c>
      <c r="HA494">
        <v>0</v>
      </c>
      <c r="HB494">
        <v>0</v>
      </c>
      <c r="HC494">
        <f t="shared" si="422"/>
        <v>0</v>
      </c>
      <c r="HE494" t="s">
        <v>3</v>
      </c>
      <c r="HF494" t="s">
        <v>3</v>
      </c>
      <c r="HM494" t="s">
        <v>3</v>
      </c>
      <c r="HN494" t="s">
        <v>3</v>
      </c>
      <c r="HO494" t="s">
        <v>3</v>
      </c>
      <c r="HP494" t="s">
        <v>3</v>
      </c>
      <c r="HQ494" t="s">
        <v>3</v>
      </c>
      <c r="IK494">
        <v>0</v>
      </c>
    </row>
    <row r="495" spans="1:245" x14ac:dyDescent="0.2">
      <c r="A495">
        <v>17</v>
      </c>
      <c r="B495">
        <v>1</v>
      </c>
      <c r="C495">
        <f>ROW(SmtRes!A124)</f>
        <v>124</v>
      </c>
      <c r="D495">
        <f>ROW(EtalonRes!A209)</f>
        <v>209</v>
      </c>
      <c r="E495" t="s">
        <v>369</v>
      </c>
      <c r="F495" t="s">
        <v>321</v>
      </c>
      <c r="G495" t="s">
        <v>322</v>
      </c>
      <c r="H495" t="s">
        <v>323</v>
      </c>
      <c r="I495">
        <v>37</v>
      </c>
      <c r="J495">
        <v>0</v>
      </c>
      <c r="K495">
        <v>37</v>
      </c>
      <c r="O495">
        <f t="shared" si="387"/>
        <v>2514.0700000000002</v>
      </c>
      <c r="P495">
        <f t="shared" si="388"/>
        <v>0</v>
      </c>
      <c r="Q495">
        <f t="shared" si="389"/>
        <v>0</v>
      </c>
      <c r="R495">
        <f t="shared" si="390"/>
        <v>0</v>
      </c>
      <c r="S495">
        <f t="shared" si="391"/>
        <v>2514.0700000000002</v>
      </c>
      <c r="T495">
        <f t="shared" si="392"/>
        <v>0</v>
      </c>
      <c r="U495">
        <f t="shared" si="393"/>
        <v>5.55</v>
      </c>
      <c r="V495">
        <f t="shared" si="394"/>
        <v>0</v>
      </c>
      <c r="W495">
        <f t="shared" si="395"/>
        <v>0</v>
      </c>
      <c r="X495">
        <f t="shared" si="396"/>
        <v>1759.85</v>
      </c>
      <c r="Y495">
        <f t="shared" si="396"/>
        <v>1030.77</v>
      </c>
      <c r="AA495">
        <v>54346617</v>
      </c>
      <c r="AB495">
        <f t="shared" si="397"/>
        <v>2.37</v>
      </c>
      <c r="AC495">
        <f t="shared" si="398"/>
        <v>0</v>
      </c>
      <c r="AD495">
        <f t="shared" si="399"/>
        <v>0</v>
      </c>
      <c r="AE495">
        <f t="shared" si="400"/>
        <v>0</v>
      </c>
      <c r="AF495">
        <f t="shared" si="400"/>
        <v>2.37</v>
      </c>
      <c r="AG495">
        <f t="shared" si="401"/>
        <v>0</v>
      </c>
      <c r="AH495">
        <f t="shared" si="402"/>
        <v>0.15</v>
      </c>
      <c r="AI495">
        <f t="shared" si="402"/>
        <v>0</v>
      </c>
      <c r="AJ495">
        <f t="shared" si="403"/>
        <v>0</v>
      </c>
      <c r="AK495">
        <v>2.37</v>
      </c>
      <c r="AL495">
        <v>0</v>
      </c>
      <c r="AM495">
        <v>0</v>
      </c>
      <c r="AN495">
        <v>0</v>
      </c>
      <c r="AO495">
        <v>2.37</v>
      </c>
      <c r="AP495">
        <v>0</v>
      </c>
      <c r="AQ495">
        <v>0.15</v>
      </c>
      <c r="AR495">
        <v>0</v>
      </c>
      <c r="AS495">
        <v>0</v>
      </c>
      <c r="AT495">
        <v>70</v>
      </c>
      <c r="AU495">
        <v>41</v>
      </c>
      <c r="AV495">
        <v>1</v>
      </c>
      <c r="AW495">
        <v>1</v>
      </c>
      <c r="AZ495">
        <v>1</v>
      </c>
      <c r="BA495">
        <v>28.67</v>
      </c>
      <c r="BB495">
        <v>1</v>
      </c>
      <c r="BC495">
        <v>1</v>
      </c>
      <c r="BD495" t="s">
        <v>3</v>
      </c>
      <c r="BE495" t="s">
        <v>3</v>
      </c>
      <c r="BF495" t="s">
        <v>3</v>
      </c>
      <c r="BG495" t="s">
        <v>3</v>
      </c>
      <c r="BH495">
        <v>0</v>
      </c>
      <c r="BI495">
        <v>4</v>
      </c>
      <c r="BJ495" t="s">
        <v>324</v>
      </c>
      <c r="BM495">
        <v>381</v>
      </c>
      <c r="BN495">
        <v>0</v>
      </c>
      <c r="BO495" t="s">
        <v>3</v>
      </c>
      <c r="BP495">
        <v>0</v>
      </c>
      <c r="BQ495">
        <v>50</v>
      </c>
      <c r="BR495">
        <v>0</v>
      </c>
      <c r="BS495">
        <v>28.67</v>
      </c>
      <c r="BT495">
        <v>1</v>
      </c>
      <c r="BU495">
        <v>1</v>
      </c>
      <c r="BV495">
        <v>1</v>
      </c>
      <c r="BW495">
        <v>1</v>
      </c>
      <c r="BX495">
        <v>1</v>
      </c>
      <c r="BY495" t="s">
        <v>3</v>
      </c>
      <c r="BZ495">
        <v>70</v>
      </c>
      <c r="CA495">
        <v>41</v>
      </c>
      <c r="CB495" t="s">
        <v>3</v>
      </c>
      <c r="CE495">
        <v>30</v>
      </c>
      <c r="CF495">
        <v>0</v>
      </c>
      <c r="CG495">
        <v>0</v>
      </c>
      <c r="CM495">
        <v>0</v>
      </c>
      <c r="CN495" t="s">
        <v>3</v>
      </c>
      <c r="CO495">
        <v>0</v>
      </c>
      <c r="CP495">
        <f t="shared" si="404"/>
        <v>2514.0700000000002</v>
      </c>
      <c r="CQ495">
        <f t="shared" si="405"/>
        <v>0</v>
      </c>
      <c r="CR495">
        <f t="shared" si="406"/>
        <v>0</v>
      </c>
      <c r="CS495">
        <f t="shared" si="407"/>
        <v>0</v>
      </c>
      <c r="CT495">
        <f t="shared" si="408"/>
        <v>67.95</v>
      </c>
      <c r="CU495">
        <f t="shared" si="409"/>
        <v>0</v>
      </c>
      <c r="CV495">
        <f t="shared" si="410"/>
        <v>0.15</v>
      </c>
      <c r="CW495">
        <f t="shared" si="411"/>
        <v>0</v>
      </c>
      <c r="CX495">
        <f t="shared" si="411"/>
        <v>0</v>
      </c>
      <c r="CY495">
        <f t="shared" si="412"/>
        <v>1759.8489999999999</v>
      </c>
      <c r="CZ495">
        <f t="shared" si="413"/>
        <v>1030.7687000000001</v>
      </c>
      <c r="DC495" t="s">
        <v>3</v>
      </c>
      <c r="DD495" t="s">
        <v>3</v>
      </c>
      <c r="DE495" t="s">
        <v>3</v>
      </c>
      <c r="DF495" t="s">
        <v>3</v>
      </c>
      <c r="DG495" t="s">
        <v>3</v>
      </c>
      <c r="DH495" t="s">
        <v>3</v>
      </c>
      <c r="DI495" t="s">
        <v>3</v>
      </c>
      <c r="DJ495" t="s">
        <v>3</v>
      </c>
      <c r="DK495" t="s">
        <v>3</v>
      </c>
      <c r="DL495" t="s">
        <v>3</v>
      </c>
      <c r="DM495" t="s">
        <v>3</v>
      </c>
      <c r="DN495">
        <v>75</v>
      </c>
      <c r="DO495">
        <v>70</v>
      </c>
      <c r="DP495">
        <v>1</v>
      </c>
      <c r="DQ495">
        <v>1</v>
      </c>
      <c r="DU495">
        <v>1013</v>
      </c>
      <c r="DV495" t="s">
        <v>323</v>
      </c>
      <c r="DW495" t="s">
        <v>323</v>
      </c>
      <c r="DX495">
        <v>1</v>
      </c>
      <c r="DZ495" t="s">
        <v>3</v>
      </c>
      <c r="EA495" t="s">
        <v>3</v>
      </c>
      <c r="EB495" t="s">
        <v>3</v>
      </c>
      <c r="EC495" t="s">
        <v>3</v>
      </c>
      <c r="EE495">
        <v>54008125</v>
      </c>
      <c r="EF495">
        <v>50</v>
      </c>
      <c r="EG495" t="s">
        <v>286</v>
      </c>
      <c r="EH495">
        <v>0</v>
      </c>
      <c r="EI495" t="s">
        <v>3</v>
      </c>
      <c r="EJ495">
        <v>4</v>
      </c>
      <c r="EK495">
        <v>381</v>
      </c>
      <c r="EL495" t="s">
        <v>292</v>
      </c>
      <c r="EM495" t="s">
        <v>293</v>
      </c>
      <c r="EO495" t="s">
        <v>3</v>
      </c>
      <c r="EQ495">
        <v>0</v>
      </c>
      <c r="ER495">
        <v>2.37</v>
      </c>
      <c r="ES495">
        <v>0</v>
      </c>
      <c r="ET495">
        <v>0</v>
      </c>
      <c r="EU495">
        <v>0</v>
      </c>
      <c r="EV495">
        <v>2.37</v>
      </c>
      <c r="EW495">
        <v>0.15</v>
      </c>
      <c r="EX495">
        <v>0</v>
      </c>
      <c r="EY495">
        <v>0</v>
      </c>
      <c r="FQ495">
        <v>0</v>
      </c>
      <c r="FR495">
        <f t="shared" si="414"/>
        <v>0</v>
      </c>
      <c r="FS495">
        <v>0</v>
      </c>
      <c r="FX495">
        <v>75</v>
      </c>
      <c r="FY495">
        <v>70</v>
      </c>
      <c r="GA495" t="s">
        <v>3</v>
      </c>
      <c r="GD495">
        <v>0</v>
      </c>
      <c r="GF495">
        <v>1779724524</v>
      </c>
      <c r="GG495">
        <v>2</v>
      </c>
      <c r="GH495">
        <v>1</v>
      </c>
      <c r="GI495">
        <v>2</v>
      </c>
      <c r="GJ495">
        <v>0</v>
      </c>
      <c r="GK495">
        <f>ROUND(R495*(R12)/100,2)</f>
        <v>0</v>
      </c>
      <c r="GL495">
        <f t="shared" si="415"/>
        <v>0</v>
      </c>
      <c r="GM495">
        <f t="shared" si="416"/>
        <v>5304.69</v>
      </c>
      <c r="GN495">
        <f t="shared" si="417"/>
        <v>0</v>
      </c>
      <c r="GO495">
        <f t="shared" si="418"/>
        <v>0</v>
      </c>
      <c r="GP495">
        <f t="shared" si="419"/>
        <v>5304.69</v>
      </c>
      <c r="GR495">
        <v>0</v>
      </c>
      <c r="GS495">
        <v>0</v>
      </c>
      <c r="GT495">
        <v>0</v>
      </c>
      <c r="GU495" t="s">
        <v>3</v>
      </c>
      <c r="GV495">
        <f t="shared" si="420"/>
        <v>0</v>
      </c>
      <c r="GW495">
        <v>1</v>
      </c>
      <c r="GX495">
        <f t="shared" si="421"/>
        <v>0</v>
      </c>
      <c r="HA495">
        <v>0</v>
      </c>
      <c r="HB495">
        <v>0</v>
      </c>
      <c r="HC495">
        <f t="shared" si="422"/>
        <v>0</v>
      </c>
      <c r="HE495" t="s">
        <v>3</v>
      </c>
      <c r="HF495" t="s">
        <v>3</v>
      </c>
      <c r="HM495" t="s">
        <v>3</v>
      </c>
      <c r="HN495" t="s">
        <v>3</v>
      </c>
      <c r="HO495" t="s">
        <v>3</v>
      </c>
      <c r="HP495" t="s">
        <v>3</v>
      </c>
      <c r="HQ495" t="s">
        <v>3</v>
      </c>
      <c r="IK495">
        <v>0</v>
      </c>
    </row>
    <row r="497" spans="1:206" x14ac:dyDescent="0.2">
      <c r="A497" s="2">
        <v>51</v>
      </c>
      <c r="B497" s="2">
        <f>B484</f>
        <v>1</v>
      </c>
      <c r="C497" s="2">
        <f>A484</f>
        <v>4</v>
      </c>
      <c r="D497" s="2">
        <f>ROW(A484)</f>
        <v>484</v>
      </c>
      <c r="E497" s="2"/>
      <c r="F497" s="2" t="str">
        <f>IF(F484&lt;&gt;"",F484,"")</f>
        <v>Новый раздел</v>
      </c>
      <c r="G497" s="2" t="str">
        <f>IF(G484&lt;&gt;"",G484,"")</f>
        <v>Пусконаладочные работы</v>
      </c>
      <c r="H497" s="2">
        <v>0</v>
      </c>
      <c r="I497" s="2"/>
      <c r="J497" s="2"/>
      <c r="K497" s="2"/>
      <c r="L497" s="2"/>
      <c r="M497" s="2"/>
      <c r="N497" s="2"/>
      <c r="O497" s="2">
        <f t="shared" ref="O497:T497" si="423">ROUND(AB497,2)</f>
        <v>259226.97</v>
      </c>
      <c r="P497" s="2">
        <f t="shared" si="423"/>
        <v>0</v>
      </c>
      <c r="Q497" s="2">
        <f t="shared" si="423"/>
        <v>0</v>
      </c>
      <c r="R497" s="2">
        <f t="shared" si="423"/>
        <v>0</v>
      </c>
      <c r="S497" s="2">
        <f t="shared" si="423"/>
        <v>259226.97</v>
      </c>
      <c r="T497" s="2">
        <f t="shared" si="423"/>
        <v>0</v>
      </c>
      <c r="U497" s="2">
        <f>AH497</f>
        <v>565.45000000000005</v>
      </c>
      <c r="V497" s="2">
        <f>AI497</f>
        <v>0</v>
      </c>
      <c r="W497" s="2">
        <f>ROUND(AJ497,2)</f>
        <v>0</v>
      </c>
      <c r="X497" s="2">
        <f>ROUND(AK497,2)</f>
        <v>181458.89</v>
      </c>
      <c r="Y497" s="2">
        <f>ROUND(AL497,2)</f>
        <v>106283.06</v>
      </c>
      <c r="Z497" s="2"/>
      <c r="AA497" s="2"/>
      <c r="AB497" s="2">
        <f>ROUND(SUMIF(AA488:AA495,"=54346617",O488:O495),2)</f>
        <v>259226.97</v>
      </c>
      <c r="AC497" s="2">
        <f>ROUND(SUMIF(AA488:AA495,"=54346617",P488:P495),2)</f>
        <v>0</v>
      </c>
      <c r="AD497" s="2">
        <f>ROUND(SUMIF(AA488:AA495,"=54346617",Q488:Q495),2)</f>
        <v>0</v>
      </c>
      <c r="AE497" s="2">
        <f>ROUND(SUMIF(AA488:AA495,"=54346617",R488:R495),2)</f>
        <v>0</v>
      </c>
      <c r="AF497" s="2">
        <f>ROUND(SUMIF(AA488:AA495,"=54346617",S488:S495),2)</f>
        <v>259226.97</v>
      </c>
      <c r="AG497" s="2">
        <f>ROUND(SUMIF(AA488:AA495,"=54346617",T488:T495),2)</f>
        <v>0</v>
      </c>
      <c r="AH497" s="2">
        <f>SUMIF(AA488:AA495,"=54346617",U488:U495)</f>
        <v>565.45000000000005</v>
      </c>
      <c r="AI497" s="2">
        <f>SUMIF(AA488:AA495,"=54346617",V488:V495)</f>
        <v>0</v>
      </c>
      <c r="AJ497" s="2">
        <f>ROUND(SUMIF(AA488:AA495,"=54346617",W488:W495),2)</f>
        <v>0</v>
      </c>
      <c r="AK497" s="2">
        <f>ROUND(SUMIF(AA488:AA495,"=54346617",X488:X495),2)</f>
        <v>181458.89</v>
      </c>
      <c r="AL497" s="2">
        <f>ROUND(SUMIF(AA488:AA495,"=54346617",Y488:Y495),2)</f>
        <v>106283.06</v>
      </c>
      <c r="AM497" s="2"/>
      <c r="AN497" s="2"/>
      <c r="AO497" s="2">
        <f t="shared" ref="AO497:BD497" si="424">ROUND(BX497,2)</f>
        <v>0</v>
      </c>
      <c r="AP497" s="2">
        <f t="shared" si="424"/>
        <v>0</v>
      </c>
      <c r="AQ497" s="2">
        <f t="shared" si="424"/>
        <v>0</v>
      </c>
      <c r="AR497" s="2">
        <f t="shared" si="424"/>
        <v>546968.92000000004</v>
      </c>
      <c r="AS497" s="2">
        <f t="shared" si="424"/>
        <v>0</v>
      </c>
      <c r="AT497" s="2">
        <f t="shared" si="424"/>
        <v>0</v>
      </c>
      <c r="AU497" s="2">
        <f t="shared" si="424"/>
        <v>546968.92000000004</v>
      </c>
      <c r="AV497" s="2">
        <f t="shared" si="424"/>
        <v>0</v>
      </c>
      <c r="AW497" s="2">
        <f t="shared" si="424"/>
        <v>0</v>
      </c>
      <c r="AX497" s="2">
        <f t="shared" si="424"/>
        <v>0</v>
      </c>
      <c r="AY497" s="2">
        <f t="shared" si="424"/>
        <v>0</v>
      </c>
      <c r="AZ497" s="2">
        <f t="shared" si="424"/>
        <v>0</v>
      </c>
      <c r="BA497" s="2">
        <f t="shared" si="424"/>
        <v>0</v>
      </c>
      <c r="BB497" s="2">
        <f t="shared" si="424"/>
        <v>0</v>
      </c>
      <c r="BC497" s="2">
        <f t="shared" si="424"/>
        <v>0</v>
      </c>
      <c r="BD497" s="2">
        <f t="shared" si="424"/>
        <v>0</v>
      </c>
      <c r="BE497" s="2"/>
      <c r="BF497" s="2"/>
      <c r="BG497" s="2"/>
      <c r="BH497" s="2"/>
      <c r="BI497" s="2"/>
      <c r="BJ497" s="2"/>
      <c r="BK497" s="2"/>
      <c r="BL497" s="2"/>
      <c r="BM497" s="2"/>
      <c r="BN497" s="2"/>
      <c r="BO497" s="2"/>
      <c r="BP497" s="2"/>
      <c r="BQ497" s="2"/>
      <c r="BR497" s="2"/>
      <c r="BS497" s="2"/>
      <c r="BT497" s="2"/>
      <c r="BU497" s="2"/>
      <c r="BV497" s="2"/>
      <c r="BW497" s="2"/>
      <c r="BX497" s="2">
        <f>ROUND(SUMIF(AA488:AA495,"=54346617",FQ488:FQ495),2)</f>
        <v>0</v>
      </c>
      <c r="BY497" s="2">
        <f>ROUND(SUMIF(AA488:AA495,"=54346617",FR488:FR495),2)</f>
        <v>0</v>
      </c>
      <c r="BZ497" s="2">
        <f>ROUND(SUMIF(AA488:AA495,"=54346617",GL488:GL495),2)</f>
        <v>0</v>
      </c>
      <c r="CA497" s="2">
        <f>ROUND(SUMIF(AA488:AA495,"=54346617",GM488:GM495),2)</f>
        <v>546968.92000000004</v>
      </c>
      <c r="CB497" s="2">
        <f>ROUND(SUMIF(AA488:AA495,"=54346617",GN488:GN495),2)</f>
        <v>0</v>
      </c>
      <c r="CC497" s="2">
        <f>ROUND(SUMIF(AA488:AA495,"=54346617",GO488:GO495),2)</f>
        <v>0</v>
      </c>
      <c r="CD497" s="2">
        <f>ROUND(SUMIF(AA488:AA495,"=54346617",GP488:GP495),2)</f>
        <v>546968.92000000004</v>
      </c>
      <c r="CE497" s="2">
        <f>AC497-BX497</f>
        <v>0</v>
      </c>
      <c r="CF497" s="2">
        <f>AC497-BY497</f>
        <v>0</v>
      </c>
      <c r="CG497" s="2">
        <f>BX497-BZ497</f>
        <v>0</v>
      </c>
      <c r="CH497" s="2">
        <f>AC497-BX497-BY497+BZ497</f>
        <v>0</v>
      </c>
      <c r="CI497" s="2">
        <f>BY497-BZ497</f>
        <v>0</v>
      </c>
      <c r="CJ497" s="2">
        <f>ROUND(SUMIF(AA488:AA495,"=54346617",GX488:GX495),2)</f>
        <v>0</v>
      </c>
      <c r="CK497" s="2">
        <f>ROUND(SUMIF(AA488:AA495,"=54346617",GY488:GY495),2)</f>
        <v>0</v>
      </c>
      <c r="CL497" s="2">
        <f>ROUND(SUMIF(AA488:AA495,"=54346617",GZ488:GZ495),2)</f>
        <v>0</v>
      </c>
      <c r="CM497" s="2">
        <f>ROUND(SUMIF(AA488:AA495,"=54346617",HD488:HD495),2)</f>
        <v>0</v>
      </c>
      <c r="CN497" s="2"/>
      <c r="CO497" s="2"/>
      <c r="CP497" s="2"/>
      <c r="CQ497" s="2"/>
      <c r="CR497" s="2"/>
      <c r="CS497" s="2"/>
      <c r="CT497" s="2"/>
      <c r="CU497" s="2"/>
      <c r="CV497" s="2"/>
      <c r="CW497" s="2"/>
      <c r="CX497" s="2"/>
      <c r="CY497" s="2"/>
      <c r="CZ497" s="2"/>
      <c r="DA497" s="2"/>
      <c r="DB497" s="2"/>
      <c r="DC497" s="2"/>
      <c r="DD497" s="2"/>
      <c r="DE497" s="2"/>
      <c r="DF497" s="2"/>
      <c r="DG497" s="3"/>
      <c r="DH497" s="3"/>
      <c r="DI497" s="3"/>
      <c r="DJ497" s="3"/>
      <c r="DK497" s="3"/>
      <c r="DL497" s="3"/>
      <c r="DM497" s="3"/>
      <c r="DN497" s="3"/>
      <c r="DO497" s="3"/>
      <c r="DP497" s="3"/>
      <c r="DQ497" s="3"/>
      <c r="DR497" s="3"/>
      <c r="DS497" s="3"/>
      <c r="DT497" s="3"/>
      <c r="DU497" s="3"/>
      <c r="DV497" s="3"/>
      <c r="DW497" s="3"/>
      <c r="DX497" s="3"/>
      <c r="DY497" s="3"/>
      <c r="DZ497" s="3"/>
      <c r="EA497" s="3"/>
      <c r="EB497" s="3"/>
      <c r="EC497" s="3"/>
      <c r="ED497" s="3"/>
      <c r="EE497" s="3"/>
      <c r="EF497" s="3"/>
      <c r="EG497" s="3"/>
      <c r="EH497" s="3"/>
      <c r="EI497" s="3"/>
      <c r="EJ497" s="3"/>
      <c r="EK497" s="3"/>
      <c r="EL497" s="3"/>
      <c r="EM497" s="3"/>
      <c r="EN497" s="3"/>
      <c r="EO497" s="3"/>
      <c r="EP497" s="3"/>
      <c r="EQ497" s="3"/>
      <c r="ER497" s="3"/>
      <c r="ES497" s="3"/>
      <c r="ET497" s="3"/>
      <c r="EU497" s="3"/>
      <c r="EV497" s="3"/>
      <c r="EW497" s="3"/>
      <c r="EX497" s="3"/>
      <c r="EY497" s="3"/>
      <c r="EZ497" s="3"/>
      <c r="FA497" s="3"/>
      <c r="FB497" s="3"/>
      <c r="FC497" s="3"/>
      <c r="FD497" s="3"/>
      <c r="FE497" s="3"/>
      <c r="FF497" s="3"/>
      <c r="FG497" s="3"/>
      <c r="FH497" s="3"/>
      <c r="FI497" s="3"/>
      <c r="FJ497" s="3"/>
      <c r="FK497" s="3"/>
      <c r="FL497" s="3"/>
      <c r="FM497" s="3"/>
      <c r="FN497" s="3"/>
      <c r="FO497" s="3"/>
      <c r="FP497" s="3"/>
      <c r="FQ497" s="3"/>
      <c r="FR497" s="3"/>
      <c r="FS497" s="3"/>
      <c r="FT497" s="3"/>
      <c r="FU497" s="3"/>
      <c r="FV497" s="3"/>
      <c r="FW497" s="3"/>
      <c r="FX497" s="3"/>
      <c r="FY497" s="3"/>
      <c r="FZ497" s="3"/>
      <c r="GA497" s="3"/>
      <c r="GB497" s="3"/>
      <c r="GC497" s="3"/>
      <c r="GD497" s="3"/>
      <c r="GE497" s="3"/>
      <c r="GF497" s="3"/>
      <c r="GG497" s="3"/>
      <c r="GH497" s="3"/>
      <c r="GI497" s="3"/>
      <c r="GJ497" s="3"/>
      <c r="GK497" s="3"/>
      <c r="GL497" s="3"/>
      <c r="GM497" s="3"/>
      <c r="GN497" s="3"/>
      <c r="GO497" s="3"/>
      <c r="GP497" s="3"/>
      <c r="GQ497" s="3"/>
      <c r="GR497" s="3"/>
      <c r="GS497" s="3"/>
      <c r="GT497" s="3"/>
      <c r="GU497" s="3"/>
      <c r="GV497" s="3"/>
      <c r="GW497" s="3"/>
      <c r="GX497" s="3">
        <v>0</v>
      </c>
    </row>
    <row r="499" spans="1:206" x14ac:dyDescent="0.2">
      <c r="A499" s="4">
        <v>50</v>
      </c>
      <c r="B499" s="4">
        <v>0</v>
      </c>
      <c r="C499" s="4">
        <v>0</v>
      </c>
      <c r="D499" s="4">
        <v>1</v>
      </c>
      <c r="E499" s="4">
        <v>201</v>
      </c>
      <c r="F499" s="4">
        <f>ROUND(Source!O497,O499)</f>
        <v>259226.97</v>
      </c>
      <c r="G499" s="4" t="s">
        <v>104</v>
      </c>
      <c r="H499" s="4" t="s">
        <v>105</v>
      </c>
      <c r="I499" s="4"/>
      <c r="J499" s="4"/>
      <c r="K499" s="4">
        <v>-201</v>
      </c>
      <c r="L499" s="4">
        <v>1</v>
      </c>
      <c r="M499" s="4">
        <v>3</v>
      </c>
      <c r="N499" s="4" t="s">
        <v>3</v>
      </c>
      <c r="O499" s="4">
        <v>2</v>
      </c>
      <c r="P499" s="4"/>
      <c r="Q499" s="4"/>
      <c r="R499" s="4"/>
      <c r="S499" s="4"/>
      <c r="T499" s="4"/>
      <c r="U499" s="4"/>
      <c r="V499" s="4"/>
      <c r="W499" s="4">
        <v>259226.97</v>
      </c>
      <c r="X499" s="4">
        <v>1</v>
      </c>
      <c r="Y499" s="4">
        <v>259226.97</v>
      </c>
      <c r="Z499" s="4"/>
      <c r="AA499" s="4"/>
      <c r="AB499" s="4"/>
    </row>
    <row r="500" spans="1:206" x14ac:dyDescent="0.2">
      <c r="A500" s="4">
        <v>50</v>
      </c>
      <c r="B500" s="4">
        <v>0</v>
      </c>
      <c r="C500" s="4">
        <v>0</v>
      </c>
      <c r="D500" s="4">
        <v>1</v>
      </c>
      <c r="E500" s="4">
        <v>202</v>
      </c>
      <c r="F500" s="4">
        <f>ROUND(Source!P497,O500)</f>
        <v>0</v>
      </c>
      <c r="G500" s="4" t="s">
        <v>106</v>
      </c>
      <c r="H500" s="4" t="s">
        <v>107</v>
      </c>
      <c r="I500" s="4"/>
      <c r="J500" s="4"/>
      <c r="K500" s="4">
        <v>-202</v>
      </c>
      <c r="L500" s="4">
        <v>2</v>
      </c>
      <c r="M500" s="4">
        <v>3</v>
      </c>
      <c r="N500" s="4" t="s">
        <v>3</v>
      </c>
      <c r="O500" s="4">
        <v>2</v>
      </c>
      <c r="P500" s="4"/>
      <c r="Q500" s="4"/>
      <c r="R500" s="4"/>
      <c r="S500" s="4"/>
      <c r="T500" s="4"/>
      <c r="U500" s="4"/>
      <c r="V500" s="4"/>
      <c r="W500" s="4">
        <v>0</v>
      </c>
      <c r="X500" s="4">
        <v>1</v>
      </c>
      <c r="Y500" s="4">
        <v>0</v>
      </c>
      <c r="Z500" s="4"/>
      <c r="AA500" s="4"/>
      <c r="AB500" s="4"/>
    </row>
    <row r="501" spans="1:206" x14ac:dyDescent="0.2">
      <c r="A501" s="4">
        <v>50</v>
      </c>
      <c r="B501" s="4">
        <v>0</v>
      </c>
      <c r="C501" s="4">
        <v>0</v>
      </c>
      <c r="D501" s="4">
        <v>1</v>
      </c>
      <c r="E501" s="4">
        <v>222</v>
      </c>
      <c r="F501" s="4">
        <f>ROUND(Source!AO497,O501)</f>
        <v>0</v>
      </c>
      <c r="G501" s="4" t="s">
        <v>108</v>
      </c>
      <c r="H501" s="4" t="s">
        <v>109</v>
      </c>
      <c r="I501" s="4"/>
      <c r="J501" s="4"/>
      <c r="K501" s="4">
        <v>-222</v>
      </c>
      <c r="L501" s="4">
        <v>3</v>
      </c>
      <c r="M501" s="4">
        <v>3</v>
      </c>
      <c r="N501" s="4" t="s">
        <v>3</v>
      </c>
      <c r="O501" s="4">
        <v>2</v>
      </c>
      <c r="P501" s="4"/>
      <c r="Q501" s="4"/>
      <c r="R501" s="4"/>
      <c r="S501" s="4"/>
      <c r="T501" s="4"/>
      <c r="U501" s="4"/>
      <c r="V501" s="4"/>
      <c r="W501" s="4">
        <v>0</v>
      </c>
      <c r="X501" s="4">
        <v>1</v>
      </c>
      <c r="Y501" s="4">
        <v>0</v>
      </c>
      <c r="Z501" s="4"/>
      <c r="AA501" s="4"/>
      <c r="AB501" s="4"/>
    </row>
    <row r="502" spans="1:206" x14ac:dyDescent="0.2">
      <c r="A502" s="4">
        <v>50</v>
      </c>
      <c r="B502" s="4">
        <v>0</v>
      </c>
      <c r="C502" s="4">
        <v>0</v>
      </c>
      <c r="D502" s="4">
        <v>1</v>
      </c>
      <c r="E502" s="4">
        <v>225</v>
      </c>
      <c r="F502" s="4">
        <f>ROUND(Source!AV497,O502)</f>
        <v>0</v>
      </c>
      <c r="G502" s="4" t="s">
        <v>110</v>
      </c>
      <c r="H502" s="4" t="s">
        <v>111</v>
      </c>
      <c r="I502" s="4"/>
      <c r="J502" s="4"/>
      <c r="K502" s="4">
        <v>-225</v>
      </c>
      <c r="L502" s="4">
        <v>4</v>
      </c>
      <c r="M502" s="4">
        <v>3</v>
      </c>
      <c r="N502" s="4" t="s">
        <v>3</v>
      </c>
      <c r="O502" s="4">
        <v>2</v>
      </c>
      <c r="P502" s="4"/>
      <c r="Q502" s="4"/>
      <c r="R502" s="4"/>
      <c r="S502" s="4"/>
      <c r="T502" s="4"/>
      <c r="U502" s="4"/>
      <c r="V502" s="4"/>
      <c r="W502" s="4">
        <v>0</v>
      </c>
      <c r="X502" s="4">
        <v>1</v>
      </c>
      <c r="Y502" s="4">
        <v>0</v>
      </c>
      <c r="Z502" s="4"/>
      <c r="AA502" s="4"/>
      <c r="AB502" s="4"/>
    </row>
    <row r="503" spans="1:206" x14ac:dyDescent="0.2">
      <c r="A503" s="4">
        <v>50</v>
      </c>
      <c r="B503" s="4">
        <v>0</v>
      </c>
      <c r="C503" s="4">
        <v>0</v>
      </c>
      <c r="D503" s="4">
        <v>1</v>
      </c>
      <c r="E503" s="4">
        <v>226</v>
      </c>
      <c r="F503" s="4">
        <f>ROUND(Source!AW497,O503)</f>
        <v>0</v>
      </c>
      <c r="G503" s="4" t="s">
        <v>112</v>
      </c>
      <c r="H503" s="4" t="s">
        <v>113</v>
      </c>
      <c r="I503" s="4"/>
      <c r="J503" s="4"/>
      <c r="K503" s="4">
        <v>-226</v>
      </c>
      <c r="L503" s="4">
        <v>5</v>
      </c>
      <c r="M503" s="4">
        <v>3</v>
      </c>
      <c r="N503" s="4" t="s">
        <v>3</v>
      </c>
      <c r="O503" s="4">
        <v>2</v>
      </c>
      <c r="P503" s="4"/>
      <c r="Q503" s="4"/>
      <c r="R503" s="4"/>
      <c r="S503" s="4"/>
      <c r="T503" s="4"/>
      <c r="U503" s="4"/>
      <c r="V503" s="4"/>
      <c r="W503" s="4">
        <v>0</v>
      </c>
      <c r="X503" s="4">
        <v>1</v>
      </c>
      <c r="Y503" s="4">
        <v>0</v>
      </c>
      <c r="Z503" s="4"/>
      <c r="AA503" s="4"/>
      <c r="AB503" s="4"/>
    </row>
    <row r="504" spans="1:206" x14ac:dyDescent="0.2">
      <c r="A504" s="4">
        <v>50</v>
      </c>
      <c r="B504" s="4">
        <v>0</v>
      </c>
      <c r="C504" s="4">
        <v>0</v>
      </c>
      <c r="D504" s="4">
        <v>1</v>
      </c>
      <c r="E504" s="4">
        <v>227</v>
      </c>
      <c r="F504" s="4">
        <f>ROUND(Source!AX497,O504)</f>
        <v>0</v>
      </c>
      <c r="G504" s="4" t="s">
        <v>114</v>
      </c>
      <c r="H504" s="4" t="s">
        <v>115</v>
      </c>
      <c r="I504" s="4"/>
      <c r="J504" s="4"/>
      <c r="K504" s="4">
        <v>-227</v>
      </c>
      <c r="L504" s="4">
        <v>6</v>
      </c>
      <c r="M504" s="4">
        <v>3</v>
      </c>
      <c r="N504" s="4" t="s">
        <v>3</v>
      </c>
      <c r="O504" s="4">
        <v>2</v>
      </c>
      <c r="P504" s="4"/>
      <c r="Q504" s="4"/>
      <c r="R504" s="4"/>
      <c r="S504" s="4"/>
      <c r="T504" s="4"/>
      <c r="U504" s="4"/>
      <c r="V504" s="4"/>
      <c r="W504" s="4">
        <v>0</v>
      </c>
      <c r="X504" s="4">
        <v>1</v>
      </c>
      <c r="Y504" s="4">
        <v>0</v>
      </c>
      <c r="Z504" s="4"/>
      <c r="AA504" s="4"/>
      <c r="AB504" s="4"/>
    </row>
    <row r="505" spans="1:206" x14ac:dyDescent="0.2">
      <c r="A505" s="4">
        <v>50</v>
      </c>
      <c r="B505" s="4">
        <v>0</v>
      </c>
      <c r="C505" s="4">
        <v>0</v>
      </c>
      <c r="D505" s="4">
        <v>1</v>
      </c>
      <c r="E505" s="4">
        <v>228</v>
      </c>
      <c r="F505" s="4">
        <f>ROUND(Source!AY497,O505)</f>
        <v>0</v>
      </c>
      <c r="G505" s="4" t="s">
        <v>116</v>
      </c>
      <c r="H505" s="4" t="s">
        <v>117</v>
      </c>
      <c r="I505" s="4"/>
      <c r="J505" s="4"/>
      <c r="K505" s="4">
        <v>-228</v>
      </c>
      <c r="L505" s="4">
        <v>7</v>
      </c>
      <c r="M505" s="4">
        <v>3</v>
      </c>
      <c r="N505" s="4" t="s">
        <v>3</v>
      </c>
      <c r="O505" s="4">
        <v>2</v>
      </c>
      <c r="P505" s="4"/>
      <c r="Q505" s="4"/>
      <c r="R505" s="4"/>
      <c r="S505" s="4"/>
      <c r="T505" s="4"/>
      <c r="U505" s="4"/>
      <c r="V505" s="4"/>
      <c r="W505" s="4">
        <v>0</v>
      </c>
      <c r="X505" s="4">
        <v>1</v>
      </c>
      <c r="Y505" s="4">
        <v>0</v>
      </c>
      <c r="Z505" s="4"/>
      <c r="AA505" s="4"/>
      <c r="AB505" s="4"/>
    </row>
    <row r="506" spans="1:206" x14ac:dyDescent="0.2">
      <c r="A506" s="4">
        <v>50</v>
      </c>
      <c r="B506" s="4">
        <v>0</v>
      </c>
      <c r="C506" s="4">
        <v>0</v>
      </c>
      <c r="D506" s="4">
        <v>1</v>
      </c>
      <c r="E506" s="4">
        <v>216</v>
      </c>
      <c r="F506" s="4">
        <f>ROUND(Source!AP497,O506)</f>
        <v>0</v>
      </c>
      <c r="G506" s="4" t="s">
        <v>118</v>
      </c>
      <c r="H506" s="4" t="s">
        <v>119</v>
      </c>
      <c r="I506" s="4"/>
      <c r="J506" s="4"/>
      <c r="K506" s="4">
        <v>-216</v>
      </c>
      <c r="L506" s="4">
        <v>8</v>
      </c>
      <c r="M506" s="4">
        <v>3</v>
      </c>
      <c r="N506" s="4" t="s">
        <v>3</v>
      </c>
      <c r="O506" s="4">
        <v>2</v>
      </c>
      <c r="P506" s="4"/>
      <c r="Q506" s="4"/>
      <c r="R506" s="4"/>
      <c r="S506" s="4"/>
      <c r="T506" s="4"/>
      <c r="U506" s="4"/>
      <c r="V506" s="4"/>
      <c r="W506" s="4">
        <v>0</v>
      </c>
      <c r="X506" s="4">
        <v>1</v>
      </c>
      <c r="Y506" s="4">
        <v>0</v>
      </c>
      <c r="Z506" s="4"/>
      <c r="AA506" s="4"/>
      <c r="AB506" s="4"/>
    </row>
    <row r="507" spans="1:206" x14ac:dyDescent="0.2">
      <c r="A507" s="4">
        <v>50</v>
      </c>
      <c r="B507" s="4">
        <v>0</v>
      </c>
      <c r="C507" s="4">
        <v>0</v>
      </c>
      <c r="D507" s="4">
        <v>1</v>
      </c>
      <c r="E507" s="4">
        <v>223</v>
      </c>
      <c r="F507" s="4">
        <f>ROUND(Source!AQ497,O507)</f>
        <v>0</v>
      </c>
      <c r="G507" s="4" t="s">
        <v>120</v>
      </c>
      <c r="H507" s="4" t="s">
        <v>121</v>
      </c>
      <c r="I507" s="4"/>
      <c r="J507" s="4"/>
      <c r="K507" s="4">
        <v>-223</v>
      </c>
      <c r="L507" s="4">
        <v>9</v>
      </c>
      <c r="M507" s="4">
        <v>3</v>
      </c>
      <c r="N507" s="4" t="s">
        <v>3</v>
      </c>
      <c r="O507" s="4">
        <v>2</v>
      </c>
      <c r="P507" s="4"/>
      <c r="Q507" s="4"/>
      <c r="R507" s="4"/>
      <c r="S507" s="4"/>
      <c r="T507" s="4"/>
      <c r="U507" s="4"/>
      <c r="V507" s="4"/>
      <c r="W507" s="4">
        <v>0</v>
      </c>
      <c r="X507" s="4">
        <v>1</v>
      </c>
      <c r="Y507" s="4">
        <v>0</v>
      </c>
      <c r="Z507" s="4"/>
      <c r="AA507" s="4"/>
      <c r="AB507" s="4"/>
    </row>
    <row r="508" spans="1:206" x14ac:dyDescent="0.2">
      <c r="A508" s="4">
        <v>50</v>
      </c>
      <c r="B508" s="4">
        <v>0</v>
      </c>
      <c r="C508" s="4">
        <v>0</v>
      </c>
      <c r="D508" s="4">
        <v>1</v>
      </c>
      <c r="E508" s="4">
        <v>229</v>
      </c>
      <c r="F508" s="4">
        <f>ROUND(Source!AZ497,O508)</f>
        <v>0</v>
      </c>
      <c r="G508" s="4" t="s">
        <v>122</v>
      </c>
      <c r="H508" s="4" t="s">
        <v>123</v>
      </c>
      <c r="I508" s="4"/>
      <c r="J508" s="4"/>
      <c r="K508" s="4">
        <v>-229</v>
      </c>
      <c r="L508" s="4">
        <v>10</v>
      </c>
      <c r="M508" s="4">
        <v>3</v>
      </c>
      <c r="N508" s="4" t="s">
        <v>3</v>
      </c>
      <c r="O508" s="4">
        <v>2</v>
      </c>
      <c r="P508" s="4"/>
      <c r="Q508" s="4"/>
      <c r="R508" s="4"/>
      <c r="S508" s="4"/>
      <c r="T508" s="4"/>
      <c r="U508" s="4"/>
      <c r="V508" s="4"/>
      <c r="W508" s="4">
        <v>0</v>
      </c>
      <c r="X508" s="4">
        <v>1</v>
      </c>
      <c r="Y508" s="4">
        <v>0</v>
      </c>
      <c r="Z508" s="4"/>
      <c r="AA508" s="4"/>
      <c r="AB508" s="4"/>
    </row>
    <row r="509" spans="1:206" x14ac:dyDescent="0.2">
      <c r="A509" s="4">
        <v>50</v>
      </c>
      <c r="B509" s="4">
        <v>0</v>
      </c>
      <c r="C509" s="4">
        <v>0</v>
      </c>
      <c r="D509" s="4">
        <v>1</v>
      </c>
      <c r="E509" s="4">
        <v>203</v>
      </c>
      <c r="F509" s="4">
        <f>ROUND(Source!Q497,O509)</f>
        <v>0</v>
      </c>
      <c r="G509" s="4" t="s">
        <v>124</v>
      </c>
      <c r="H509" s="4" t="s">
        <v>125</v>
      </c>
      <c r="I509" s="4"/>
      <c r="J509" s="4"/>
      <c r="K509" s="4">
        <v>-203</v>
      </c>
      <c r="L509" s="4">
        <v>11</v>
      </c>
      <c r="M509" s="4">
        <v>3</v>
      </c>
      <c r="N509" s="4" t="s">
        <v>3</v>
      </c>
      <c r="O509" s="4">
        <v>2</v>
      </c>
      <c r="P509" s="4"/>
      <c r="Q509" s="4"/>
      <c r="R509" s="4"/>
      <c r="S509" s="4"/>
      <c r="T509" s="4"/>
      <c r="U509" s="4"/>
      <c r="V509" s="4"/>
      <c r="W509" s="4">
        <v>0</v>
      </c>
      <c r="X509" s="4">
        <v>1</v>
      </c>
      <c r="Y509" s="4">
        <v>0</v>
      </c>
      <c r="Z509" s="4"/>
      <c r="AA509" s="4"/>
      <c r="AB509" s="4"/>
    </row>
    <row r="510" spans="1:206" x14ac:dyDescent="0.2">
      <c r="A510" s="4">
        <v>50</v>
      </c>
      <c r="B510" s="4">
        <v>0</v>
      </c>
      <c r="C510" s="4">
        <v>0</v>
      </c>
      <c r="D510" s="4">
        <v>1</v>
      </c>
      <c r="E510" s="4">
        <v>231</v>
      </c>
      <c r="F510" s="4">
        <f>ROUND(Source!BB497,O510)</f>
        <v>0</v>
      </c>
      <c r="G510" s="4" t="s">
        <v>126</v>
      </c>
      <c r="H510" s="4" t="s">
        <v>127</v>
      </c>
      <c r="I510" s="4"/>
      <c r="J510" s="4"/>
      <c r="K510" s="4">
        <v>-231</v>
      </c>
      <c r="L510" s="4">
        <v>12</v>
      </c>
      <c r="M510" s="4">
        <v>3</v>
      </c>
      <c r="N510" s="4" t="s">
        <v>3</v>
      </c>
      <c r="O510" s="4">
        <v>2</v>
      </c>
      <c r="P510" s="4"/>
      <c r="Q510" s="4"/>
      <c r="R510" s="4"/>
      <c r="S510" s="4"/>
      <c r="T510" s="4"/>
      <c r="U510" s="4"/>
      <c r="V510" s="4"/>
      <c r="W510" s="4">
        <v>0</v>
      </c>
      <c r="X510" s="4">
        <v>1</v>
      </c>
      <c r="Y510" s="4">
        <v>0</v>
      </c>
      <c r="Z510" s="4"/>
      <c r="AA510" s="4"/>
      <c r="AB510" s="4"/>
    </row>
    <row r="511" spans="1:206" x14ac:dyDescent="0.2">
      <c r="A511" s="4">
        <v>50</v>
      </c>
      <c r="B511" s="4">
        <v>0</v>
      </c>
      <c r="C511" s="4">
        <v>0</v>
      </c>
      <c r="D511" s="4">
        <v>1</v>
      </c>
      <c r="E511" s="4">
        <v>204</v>
      </c>
      <c r="F511" s="4">
        <f>ROUND(Source!R497,O511)</f>
        <v>0</v>
      </c>
      <c r="G511" s="4" t="s">
        <v>128</v>
      </c>
      <c r="H511" s="4" t="s">
        <v>129</v>
      </c>
      <c r="I511" s="4"/>
      <c r="J511" s="4"/>
      <c r="K511" s="4">
        <v>-204</v>
      </c>
      <c r="L511" s="4">
        <v>13</v>
      </c>
      <c r="M511" s="4">
        <v>3</v>
      </c>
      <c r="N511" s="4" t="s">
        <v>3</v>
      </c>
      <c r="O511" s="4">
        <v>2</v>
      </c>
      <c r="P511" s="4"/>
      <c r="Q511" s="4"/>
      <c r="R511" s="4"/>
      <c r="S511" s="4"/>
      <c r="T511" s="4"/>
      <c r="U511" s="4"/>
      <c r="V511" s="4"/>
      <c r="W511" s="4">
        <v>0</v>
      </c>
      <c r="X511" s="4">
        <v>1</v>
      </c>
      <c r="Y511" s="4">
        <v>0</v>
      </c>
      <c r="Z511" s="4"/>
      <c r="AA511" s="4"/>
      <c r="AB511" s="4"/>
    </row>
    <row r="512" spans="1:206" x14ac:dyDescent="0.2">
      <c r="A512" s="4">
        <v>50</v>
      </c>
      <c r="B512" s="4">
        <v>0</v>
      </c>
      <c r="C512" s="4">
        <v>0</v>
      </c>
      <c r="D512" s="4">
        <v>1</v>
      </c>
      <c r="E512" s="4">
        <v>205</v>
      </c>
      <c r="F512" s="4">
        <f>ROUND(Source!S497,O512)</f>
        <v>259226.97</v>
      </c>
      <c r="G512" s="4" t="s">
        <v>130</v>
      </c>
      <c r="H512" s="4" t="s">
        <v>131</v>
      </c>
      <c r="I512" s="4"/>
      <c r="J512" s="4"/>
      <c r="K512" s="4">
        <v>-205</v>
      </c>
      <c r="L512" s="4">
        <v>14</v>
      </c>
      <c r="M512" s="4">
        <v>3</v>
      </c>
      <c r="N512" s="4" t="s">
        <v>3</v>
      </c>
      <c r="O512" s="4">
        <v>2</v>
      </c>
      <c r="P512" s="4"/>
      <c r="Q512" s="4"/>
      <c r="R512" s="4"/>
      <c r="S512" s="4"/>
      <c r="T512" s="4"/>
      <c r="U512" s="4"/>
      <c r="V512" s="4"/>
      <c r="W512" s="4">
        <v>259226.97</v>
      </c>
      <c r="X512" s="4">
        <v>1</v>
      </c>
      <c r="Y512" s="4">
        <v>259226.97</v>
      </c>
      <c r="Z512" s="4"/>
      <c r="AA512" s="4"/>
      <c r="AB512" s="4"/>
    </row>
    <row r="513" spans="1:206" x14ac:dyDescent="0.2">
      <c r="A513" s="4">
        <v>50</v>
      </c>
      <c r="B513" s="4">
        <v>0</v>
      </c>
      <c r="C513" s="4">
        <v>0</v>
      </c>
      <c r="D513" s="4">
        <v>1</v>
      </c>
      <c r="E513" s="4">
        <v>232</v>
      </c>
      <c r="F513" s="4">
        <f>ROUND(Source!BC497,O513)</f>
        <v>0</v>
      </c>
      <c r="G513" s="4" t="s">
        <v>132</v>
      </c>
      <c r="H513" s="4" t="s">
        <v>133</v>
      </c>
      <c r="I513" s="4"/>
      <c r="J513" s="4"/>
      <c r="K513" s="4">
        <v>-232</v>
      </c>
      <c r="L513" s="4">
        <v>15</v>
      </c>
      <c r="M513" s="4">
        <v>3</v>
      </c>
      <c r="N513" s="4" t="s">
        <v>3</v>
      </c>
      <c r="O513" s="4">
        <v>2</v>
      </c>
      <c r="P513" s="4"/>
      <c r="Q513" s="4"/>
      <c r="R513" s="4"/>
      <c r="S513" s="4"/>
      <c r="T513" s="4"/>
      <c r="U513" s="4"/>
      <c r="V513" s="4"/>
      <c r="W513" s="4">
        <v>0</v>
      </c>
      <c r="X513" s="4">
        <v>1</v>
      </c>
      <c r="Y513" s="4">
        <v>0</v>
      </c>
      <c r="Z513" s="4"/>
      <c r="AA513" s="4"/>
      <c r="AB513" s="4"/>
    </row>
    <row r="514" spans="1:206" x14ac:dyDescent="0.2">
      <c r="A514" s="4">
        <v>50</v>
      </c>
      <c r="B514" s="4">
        <v>0</v>
      </c>
      <c r="C514" s="4">
        <v>0</v>
      </c>
      <c r="D514" s="4">
        <v>1</v>
      </c>
      <c r="E514" s="4">
        <v>214</v>
      </c>
      <c r="F514" s="4">
        <f>ROUND(Source!AS497,O514)</f>
        <v>0</v>
      </c>
      <c r="G514" s="4" t="s">
        <v>134</v>
      </c>
      <c r="H514" s="4" t="s">
        <v>135</v>
      </c>
      <c r="I514" s="4"/>
      <c r="J514" s="4"/>
      <c r="K514" s="4">
        <v>-214</v>
      </c>
      <c r="L514" s="4">
        <v>16</v>
      </c>
      <c r="M514" s="4">
        <v>3</v>
      </c>
      <c r="N514" s="4" t="s">
        <v>3</v>
      </c>
      <c r="O514" s="4">
        <v>2</v>
      </c>
      <c r="P514" s="4"/>
      <c r="Q514" s="4"/>
      <c r="R514" s="4"/>
      <c r="S514" s="4"/>
      <c r="T514" s="4"/>
      <c r="U514" s="4"/>
      <c r="V514" s="4"/>
      <c r="W514" s="4">
        <v>0</v>
      </c>
      <c r="X514" s="4">
        <v>1</v>
      </c>
      <c r="Y514" s="4">
        <v>0</v>
      </c>
      <c r="Z514" s="4"/>
      <c r="AA514" s="4"/>
      <c r="AB514" s="4"/>
    </row>
    <row r="515" spans="1:206" x14ac:dyDescent="0.2">
      <c r="A515" s="4">
        <v>50</v>
      </c>
      <c r="B515" s="4">
        <v>0</v>
      </c>
      <c r="C515" s="4">
        <v>0</v>
      </c>
      <c r="D515" s="4">
        <v>1</v>
      </c>
      <c r="E515" s="4">
        <v>215</v>
      </c>
      <c r="F515" s="4">
        <f>ROUND(Source!AT497,O515)</f>
        <v>0</v>
      </c>
      <c r="G515" s="4" t="s">
        <v>136</v>
      </c>
      <c r="H515" s="4" t="s">
        <v>137</v>
      </c>
      <c r="I515" s="4"/>
      <c r="J515" s="4"/>
      <c r="K515" s="4">
        <v>-215</v>
      </c>
      <c r="L515" s="4">
        <v>17</v>
      </c>
      <c r="M515" s="4">
        <v>3</v>
      </c>
      <c r="N515" s="4" t="s">
        <v>3</v>
      </c>
      <c r="O515" s="4">
        <v>2</v>
      </c>
      <c r="P515" s="4"/>
      <c r="Q515" s="4"/>
      <c r="R515" s="4"/>
      <c r="S515" s="4"/>
      <c r="T515" s="4"/>
      <c r="U515" s="4"/>
      <c r="V515" s="4"/>
      <c r="W515" s="4">
        <v>0</v>
      </c>
      <c r="X515" s="4">
        <v>1</v>
      </c>
      <c r="Y515" s="4">
        <v>0</v>
      </c>
      <c r="Z515" s="4"/>
      <c r="AA515" s="4"/>
      <c r="AB515" s="4"/>
    </row>
    <row r="516" spans="1:206" x14ac:dyDescent="0.2">
      <c r="A516" s="4">
        <v>50</v>
      </c>
      <c r="B516" s="4">
        <v>0</v>
      </c>
      <c r="C516" s="4">
        <v>0</v>
      </c>
      <c r="D516" s="4">
        <v>1</v>
      </c>
      <c r="E516" s="4">
        <v>217</v>
      </c>
      <c r="F516" s="4">
        <f>ROUND(Source!AU497,O516)</f>
        <v>546968.92000000004</v>
      </c>
      <c r="G516" s="4" t="s">
        <v>138</v>
      </c>
      <c r="H516" s="4" t="s">
        <v>139</v>
      </c>
      <c r="I516" s="4"/>
      <c r="J516" s="4"/>
      <c r="K516" s="4">
        <v>-217</v>
      </c>
      <c r="L516" s="4">
        <v>18</v>
      </c>
      <c r="M516" s="4">
        <v>3</v>
      </c>
      <c r="N516" s="4" t="s">
        <v>3</v>
      </c>
      <c r="O516" s="4">
        <v>2</v>
      </c>
      <c r="P516" s="4"/>
      <c r="Q516" s="4"/>
      <c r="R516" s="4"/>
      <c r="S516" s="4"/>
      <c r="T516" s="4"/>
      <c r="U516" s="4"/>
      <c r="V516" s="4"/>
      <c r="W516" s="4">
        <v>546968.92000000004</v>
      </c>
      <c r="X516" s="4">
        <v>1</v>
      </c>
      <c r="Y516" s="4">
        <v>546968.92000000004</v>
      </c>
      <c r="Z516" s="4"/>
      <c r="AA516" s="4"/>
      <c r="AB516" s="4"/>
    </row>
    <row r="517" spans="1:206" x14ac:dyDescent="0.2">
      <c r="A517" s="4">
        <v>50</v>
      </c>
      <c r="B517" s="4">
        <v>0</v>
      </c>
      <c r="C517" s="4">
        <v>0</v>
      </c>
      <c r="D517" s="4">
        <v>1</v>
      </c>
      <c r="E517" s="4">
        <v>230</v>
      </c>
      <c r="F517" s="4">
        <f>ROUND(Source!BA497,O517)</f>
        <v>0</v>
      </c>
      <c r="G517" s="4" t="s">
        <v>140</v>
      </c>
      <c r="H517" s="4" t="s">
        <v>141</v>
      </c>
      <c r="I517" s="4"/>
      <c r="J517" s="4"/>
      <c r="K517" s="4">
        <v>-230</v>
      </c>
      <c r="L517" s="4">
        <v>19</v>
      </c>
      <c r="M517" s="4">
        <v>3</v>
      </c>
      <c r="N517" s="4" t="s">
        <v>3</v>
      </c>
      <c r="O517" s="4">
        <v>2</v>
      </c>
      <c r="P517" s="4"/>
      <c r="Q517" s="4"/>
      <c r="R517" s="4"/>
      <c r="S517" s="4"/>
      <c r="T517" s="4"/>
      <c r="U517" s="4"/>
      <c r="V517" s="4"/>
      <c r="W517" s="4">
        <v>0</v>
      </c>
      <c r="X517" s="4">
        <v>1</v>
      </c>
      <c r="Y517" s="4">
        <v>0</v>
      </c>
      <c r="Z517" s="4"/>
      <c r="AA517" s="4"/>
      <c r="AB517" s="4"/>
    </row>
    <row r="518" spans="1:206" x14ac:dyDescent="0.2">
      <c r="A518" s="4">
        <v>50</v>
      </c>
      <c r="B518" s="4">
        <v>0</v>
      </c>
      <c r="C518" s="4">
        <v>0</v>
      </c>
      <c r="D518" s="4">
        <v>1</v>
      </c>
      <c r="E518" s="4">
        <v>206</v>
      </c>
      <c r="F518" s="4">
        <f>ROUND(Source!T497,O518)</f>
        <v>0</v>
      </c>
      <c r="G518" s="4" t="s">
        <v>142</v>
      </c>
      <c r="H518" s="4" t="s">
        <v>143</v>
      </c>
      <c r="I518" s="4"/>
      <c r="J518" s="4"/>
      <c r="K518" s="4">
        <v>-206</v>
      </c>
      <c r="L518" s="4">
        <v>20</v>
      </c>
      <c r="M518" s="4">
        <v>3</v>
      </c>
      <c r="N518" s="4" t="s">
        <v>3</v>
      </c>
      <c r="O518" s="4">
        <v>2</v>
      </c>
      <c r="P518" s="4"/>
      <c r="Q518" s="4"/>
      <c r="R518" s="4"/>
      <c r="S518" s="4"/>
      <c r="T518" s="4"/>
      <c r="U518" s="4"/>
      <c r="V518" s="4"/>
      <c r="W518" s="4">
        <v>0</v>
      </c>
      <c r="X518" s="4">
        <v>1</v>
      </c>
      <c r="Y518" s="4">
        <v>0</v>
      </c>
      <c r="Z518" s="4"/>
      <c r="AA518" s="4"/>
      <c r="AB518" s="4"/>
    </row>
    <row r="519" spans="1:206" x14ac:dyDescent="0.2">
      <c r="A519" s="4">
        <v>50</v>
      </c>
      <c r="B519" s="4">
        <v>0</v>
      </c>
      <c r="C519" s="4">
        <v>0</v>
      </c>
      <c r="D519" s="4">
        <v>1</v>
      </c>
      <c r="E519" s="4">
        <v>207</v>
      </c>
      <c r="F519" s="4">
        <f>Source!U497</f>
        <v>565.45000000000005</v>
      </c>
      <c r="G519" s="4" t="s">
        <v>144</v>
      </c>
      <c r="H519" s="4" t="s">
        <v>145</v>
      </c>
      <c r="I519" s="4"/>
      <c r="J519" s="4"/>
      <c r="K519" s="4">
        <v>-207</v>
      </c>
      <c r="L519" s="4">
        <v>21</v>
      </c>
      <c r="M519" s="4">
        <v>3</v>
      </c>
      <c r="N519" s="4" t="s">
        <v>3</v>
      </c>
      <c r="O519" s="4">
        <v>-1</v>
      </c>
      <c r="P519" s="4"/>
      <c r="Q519" s="4"/>
      <c r="R519" s="4"/>
      <c r="S519" s="4"/>
      <c r="T519" s="4"/>
      <c r="U519" s="4"/>
      <c r="V519" s="4"/>
      <c r="W519" s="4">
        <v>565.44999999999982</v>
      </c>
      <c r="X519" s="4">
        <v>1</v>
      </c>
      <c r="Y519" s="4">
        <v>565.44999999999982</v>
      </c>
      <c r="Z519" s="4"/>
      <c r="AA519" s="4"/>
      <c r="AB519" s="4"/>
    </row>
    <row r="520" spans="1:206" x14ac:dyDescent="0.2">
      <c r="A520" s="4">
        <v>50</v>
      </c>
      <c r="B520" s="4">
        <v>0</v>
      </c>
      <c r="C520" s="4">
        <v>0</v>
      </c>
      <c r="D520" s="4">
        <v>1</v>
      </c>
      <c r="E520" s="4">
        <v>208</v>
      </c>
      <c r="F520" s="4">
        <f>Source!V497</f>
        <v>0</v>
      </c>
      <c r="G520" s="4" t="s">
        <v>146</v>
      </c>
      <c r="H520" s="4" t="s">
        <v>147</v>
      </c>
      <c r="I520" s="4"/>
      <c r="J520" s="4"/>
      <c r="K520" s="4">
        <v>-208</v>
      </c>
      <c r="L520" s="4">
        <v>22</v>
      </c>
      <c r="M520" s="4">
        <v>3</v>
      </c>
      <c r="N520" s="4" t="s">
        <v>3</v>
      </c>
      <c r="O520" s="4">
        <v>-1</v>
      </c>
      <c r="P520" s="4"/>
      <c r="Q520" s="4"/>
      <c r="R520" s="4"/>
      <c r="S520" s="4"/>
      <c r="T520" s="4"/>
      <c r="U520" s="4"/>
      <c r="V520" s="4"/>
      <c r="W520" s="4">
        <v>0</v>
      </c>
      <c r="X520" s="4">
        <v>1</v>
      </c>
      <c r="Y520" s="4">
        <v>0</v>
      </c>
      <c r="Z520" s="4"/>
      <c r="AA520" s="4"/>
      <c r="AB520" s="4"/>
    </row>
    <row r="521" spans="1:206" x14ac:dyDescent="0.2">
      <c r="A521" s="4">
        <v>50</v>
      </c>
      <c r="B521" s="4">
        <v>0</v>
      </c>
      <c r="C521" s="4">
        <v>0</v>
      </c>
      <c r="D521" s="4">
        <v>1</v>
      </c>
      <c r="E521" s="4">
        <v>209</v>
      </c>
      <c r="F521" s="4">
        <f>ROUND(Source!W497,O521)</f>
        <v>0</v>
      </c>
      <c r="G521" s="4" t="s">
        <v>148</v>
      </c>
      <c r="H521" s="4" t="s">
        <v>149</v>
      </c>
      <c r="I521" s="4"/>
      <c r="J521" s="4"/>
      <c r="K521" s="4">
        <v>-209</v>
      </c>
      <c r="L521" s="4">
        <v>23</v>
      </c>
      <c r="M521" s="4">
        <v>3</v>
      </c>
      <c r="N521" s="4" t="s">
        <v>3</v>
      </c>
      <c r="O521" s="4">
        <v>2</v>
      </c>
      <c r="P521" s="4"/>
      <c r="Q521" s="4"/>
      <c r="R521" s="4"/>
      <c r="S521" s="4"/>
      <c r="T521" s="4"/>
      <c r="U521" s="4"/>
      <c r="V521" s="4"/>
      <c r="W521" s="4">
        <v>0</v>
      </c>
      <c r="X521" s="4">
        <v>1</v>
      </c>
      <c r="Y521" s="4">
        <v>0</v>
      </c>
      <c r="Z521" s="4"/>
      <c r="AA521" s="4"/>
      <c r="AB521" s="4"/>
    </row>
    <row r="522" spans="1:206" x14ac:dyDescent="0.2">
      <c r="A522" s="4">
        <v>50</v>
      </c>
      <c r="B522" s="4">
        <v>0</v>
      </c>
      <c r="C522" s="4">
        <v>0</v>
      </c>
      <c r="D522" s="4">
        <v>1</v>
      </c>
      <c r="E522" s="4">
        <v>233</v>
      </c>
      <c r="F522" s="4">
        <f>ROUND(Source!BD497,O522)</f>
        <v>0</v>
      </c>
      <c r="G522" s="4" t="s">
        <v>150</v>
      </c>
      <c r="H522" s="4" t="s">
        <v>151</v>
      </c>
      <c r="I522" s="4"/>
      <c r="J522" s="4"/>
      <c r="K522" s="4">
        <v>-233</v>
      </c>
      <c r="L522" s="4">
        <v>24</v>
      </c>
      <c r="M522" s="4">
        <v>3</v>
      </c>
      <c r="N522" s="4" t="s">
        <v>3</v>
      </c>
      <c r="O522" s="4">
        <v>2</v>
      </c>
      <c r="P522" s="4"/>
      <c r="Q522" s="4"/>
      <c r="R522" s="4"/>
      <c r="S522" s="4"/>
      <c r="T522" s="4"/>
      <c r="U522" s="4"/>
      <c r="V522" s="4"/>
      <c r="W522" s="4">
        <v>0</v>
      </c>
      <c r="X522" s="4">
        <v>1</v>
      </c>
      <c r="Y522" s="4">
        <v>0</v>
      </c>
      <c r="Z522" s="4"/>
      <c r="AA522" s="4"/>
      <c r="AB522" s="4"/>
    </row>
    <row r="523" spans="1:206" x14ac:dyDescent="0.2">
      <c r="A523" s="4">
        <v>50</v>
      </c>
      <c r="B523" s="4">
        <v>0</v>
      </c>
      <c r="C523" s="4">
        <v>0</v>
      </c>
      <c r="D523" s="4">
        <v>1</v>
      </c>
      <c r="E523" s="4">
        <v>210</v>
      </c>
      <c r="F523" s="4">
        <f>ROUND(Source!X497,O523)</f>
        <v>181458.89</v>
      </c>
      <c r="G523" s="4" t="s">
        <v>152</v>
      </c>
      <c r="H523" s="4" t="s">
        <v>153</v>
      </c>
      <c r="I523" s="4"/>
      <c r="J523" s="4"/>
      <c r="K523" s="4">
        <v>-210</v>
      </c>
      <c r="L523" s="4">
        <v>25</v>
      </c>
      <c r="M523" s="4">
        <v>3</v>
      </c>
      <c r="N523" s="4" t="s">
        <v>3</v>
      </c>
      <c r="O523" s="4">
        <v>2</v>
      </c>
      <c r="P523" s="4"/>
      <c r="Q523" s="4"/>
      <c r="R523" s="4"/>
      <c r="S523" s="4"/>
      <c r="T523" s="4"/>
      <c r="U523" s="4"/>
      <c r="V523" s="4"/>
      <c r="W523" s="4">
        <v>181458.89</v>
      </c>
      <c r="X523" s="4">
        <v>1</v>
      </c>
      <c r="Y523" s="4">
        <v>181458.89</v>
      </c>
      <c r="Z523" s="4"/>
      <c r="AA523" s="4"/>
      <c r="AB523" s="4"/>
    </row>
    <row r="524" spans="1:206" x14ac:dyDescent="0.2">
      <c r="A524" s="4">
        <v>50</v>
      </c>
      <c r="B524" s="4">
        <v>0</v>
      </c>
      <c r="C524" s="4">
        <v>0</v>
      </c>
      <c r="D524" s="4">
        <v>1</v>
      </c>
      <c r="E524" s="4">
        <v>211</v>
      </c>
      <c r="F524" s="4">
        <f>ROUND(Source!Y497,O524)</f>
        <v>106283.06</v>
      </c>
      <c r="G524" s="4" t="s">
        <v>154</v>
      </c>
      <c r="H524" s="4" t="s">
        <v>155</v>
      </c>
      <c r="I524" s="4"/>
      <c r="J524" s="4"/>
      <c r="K524" s="4">
        <v>-211</v>
      </c>
      <c r="L524" s="4">
        <v>26</v>
      </c>
      <c r="M524" s="4">
        <v>3</v>
      </c>
      <c r="N524" s="4" t="s">
        <v>3</v>
      </c>
      <c r="O524" s="4">
        <v>2</v>
      </c>
      <c r="P524" s="4"/>
      <c r="Q524" s="4"/>
      <c r="R524" s="4"/>
      <c r="S524" s="4"/>
      <c r="T524" s="4"/>
      <c r="U524" s="4"/>
      <c r="V524" s="4"/>
      <c r="W524" s="4">
        <v>106283.06</v>
      </c>
      <c r="X524" s="4">
        <v>1</v>
      </c>
      <c r="Y524" s="4">
        <v>106283.06</v>
      </c>
      <c r="Z524" s="4"/>
      <c r="AA524" s="4"/>
      <c r="AB524" s="4"/>
    </row>
    <row r="525" spans="1:206" x14ac:dyDescent="0.2">
      <c r="A525" s="4">
        <v>50</v>
      </c>
      <c r="B525" s="4">
        <v>0</v>
      </c>
      <c r="C525" s="4">
        <v>0</v>
      </c>
      <c r="D525" s="4">
        <v>1</v>
      </c>
      <c r="E525" s="4">
        <v>224</v>
      </c>
      <c r="F525" s="4">
        <f>ROUND(Source!AR497,O525)</f>
        <v>546968.92000000004</v>
      </c>
      <c r="G525" s="4" t="s">
        <v>156</v>
      </c>
      <c r="H525" s="4" t="s">
        <v>157</v>
      </c>
      <c r="I525" s="4"/>
      <c r="J525" s="4"/>
      <c r="K525" s="4">
        <v>-224</v>
      </c>
      <c r="L525" s="4">
        <v>27</v>
      </c>
      <c r="M525" s="4">
        <v>3</v>
      </c>
      <c r="N525" s="4" t="s">
        <v>3</v>
      </c>
      <c r="O525" s="4">
        <v>2</v>
      </c>
      <c r="P525" s="4"/>
      <c r="Q525" s="4"/>
      <c r="R525" s="4"/>
      <c r="S525" s="4"/>
      <c r="T525" s="4"/>
      <c r="U525" s="4"/>
      <c r="V525" s="4"/>
      <c r="W525" s="4">
        <v>546968.92000000004</v>
      </c>
      <c r="X525" s="4">
        <v>1</v>
      </c>
      <c r="Y525" s="4">
        <v>546968.92000000004</v>
      </c>
      <c r="Z525" s="4"/>
      <c r="AA525" s="4"/>
      <c r="AB525" s="4"/>
    </row>
    <row r="527" spans="1:206" x14ac:dyDescent="0.2">
      <c r="A527" s="2">
        <v>51</v>
      </c>
      <c r="B527" s="2">
        <f>B287</f>
        <v>1</v>
      </c>
      <c r="C527" s="2">
        <f>A287</f>
        <v>3</v>
      </c>
      <c r="D527" s="2">
        <f>ROW(A287)</f>
        <v>287</v>
      </c>
      <c r="E527" s="2"/>
      <c r="F527" s="2" t="str">
        <f>IF(F287&lt;&gt;"",F287,"")</f>
        <v>Новая локальная смета</v>
      </c>
      <c r="G527" s="2" t="str">
        <f>IF(G287&lt;&gt;"",G287,"")</f>
        <v>Реконструкция КВЛ-10кВ ф.18  с ПС-377 до ЗТП-312 по адресу: г.Москва, поселение Краснопахорское, п.Минзаг (инв. №43313334).</v>
      </c>
      <c r="H527" s="2">
        <v>0</v>
      </c>
      <c r="I527" s="2"/>
      <c r="J527" s="2"/>
      <c r="K527" s="2"/>
      <c r="L527" s="2"/>
      <c r="M527" s="2"/>
      <c r="N527" s="2"/>
      <c r="O527" s="2">
        <f t="shared" ref="O527:T527" si="425">ROUND(O310+O362+O417+O454+O497+AB527,2)</f>
        <v>1742008.82</v>
      </c>
      <c r="P527" s="2">
        <f t="shared" si="425"/>
        <v>855497.28</v>
      </c>
      <c r="Q527" s="2">
        <f t="shared" si="425"/>
        <v>341147.07</v>
      </c>
      <c r="R527" s="2">
        <f t="shared" si="425"/>
        <v>154157.44</v>
      </c>
      <c r="S527" s="2">
        <f t="shared" si="425"/>
        <v>545364.47</v>
      </c>
      <c r="T527" s="2">
        <f t="shared" si="425"/>
        <v>0</v>
      </c>
      <c r="U527" s="2">
        <f>U310+U362+U417+U454+U497+AH527</f>
        <v>1395.8600116800001</v>
      </c>
      <c r="V527" s="2">
        <f>V310+V362+V417+V454+V497+AI527</f>
        <v>0</v>
      </c>
      <c r="W527" s="2">
        <f>ROUND(W310+W362+W417+W454+W497+AJ527,2)</f>
        <v>0</v>
      </c>
      <c r="X527" s="2">
        <f>ROUND(X310+X362+X417+X454+X497+AK527,2)</f>
        <v>435829.17</v>
      </c>
      <c r="Y527" s="2">
        <f>ROUND(Y310+Y362+Y417+Y454+Y497+AL527,2)</f>
        <v>226055.2</v>
      </c>
      <c r="Z527" s="2"/>
      <c r="AA527" s="2"/>
      <c r="AB527" s="2"/>
      <c r="AC527" s="2"/>
      <c r="AD527" s="2"/>
      <c r="AE527" s="2"/>
      <c r="AF527" s="2"/>
      <c r="AG527" s="2"/>
      <c r="AH527" s="2"/>
      <c r="AI527" s="2"/>
      <c r="AJ527" s="2"/>
      <c r="AK527" s="2"/>
      <c r="AL527" s="2"/>
      <c r="AM527" s="2"/>
      <c r="AN527" s="2"/>
      <c r="AO527" s="2">
        <f t="shared" ref="AO527:BD527" si="426">ROUND(AO310+AO362+AO417+AO454+AO497+BX527,2)</f>
        <v>0</v>
      </c>
      <c r="AP527" s="2">
        <f t="shared" si="426"/>
        <v>0</v>
      </c>
      <c r="AQ527" s="2">
        <f t="shared" si="426"/>
        <v>0</v>
      </c>
      <c r="AR527" s="2">
        <f t="shared" si="426"/>
        <v>2650545.12</v>
      </c>
      <c r="AS527" s="2">
        <f t="shared" si="426"/>
        <v>571514.06999999995</v>
      </c>
      <c r="AT527" s="2">
        <f t="shared" si="426"/>
        <v>1532062.13</v>
      </c>
      <c r="AU527" s="2">
        <f t="shared" si="426"/>
        <v>546968.92000000004</v>
      </c>
      <c r="AV527" s="2">
        <f t="shared" si="426"/>
        <v>855497.28</v>
      </c>
      <c r="AW527" s="2">
        <f t="shared" si="426"/>
        <v>855497.28</v>
      </c>
      <c r="AX527" s="2">
        <f t="shared" si="426"/>
        <v>0</v>
      </c>
      <c r="AY527" s="2">
        <f t="shared" si="426"/>
        <v>855497.28</v>
      </c>
      <c r="AZ527" s="2">
        <f t="shared" si="426"/>
        <v>0</v>
      </c>
      <c r="BA527" s="2">
        <f t="shared" si="426"/>
        <v>0</v>
      </c>
      <c r="BB527" s="2">
        <f t="shared" si="426"/>
        <v>0</v>
      </c>
      <c r="BC527" s="2">
        <f t="shared" si="426"/>
        <v>0</v>
      </c>
      <c r="BD527" s="2">
        <f t="shared" si="426"/>
        <v>0</v>
      </c>
      <c r="BE527" s="2"/>
      <c r="BF527" s="2"/>
      <c r="BG527" s="2"/>
      <c r="BH527" s="2"/>
      <c r="BI527" s="2"/>
      <c r="BJ527" s="2"/>
      <c r="BK527" s="2"/>
      <c r="BL527" s="2"/>
      <c r="BM527" s="2"/>
      <c r="BN527" s="2"/>
      <c r="BO527" s="2"/>
      <c r="BP527" s="2"/>
      <c r="BQ527" s="2"/>
      <c r="BR527" s="2"/>
      <c r="BS527" s="2"/>
      <c r="BT527" s="2"/>
      <c r="BU527" s="2"/>
      <c r="BV527" s="2"/>
      <c r="BW527" s="2"/>
      <c r="BX527" s="2"/>
      <c r="BY527" s="2"/>
      <c r="BZ527" s="2"/>
      <c r="CA527" s="2"/>
      <c r="CB527" s="2"/>
      <c r="CC527" s="2"/>
      <c r="CD527" s="2"/>
      <c r="CE527" s="2"/>
      <c r="CF527" s="2"/>
      <c r="CG527" s="2"/>
      <c r="CH527" s="2"/>
      <c r="CI527" s="2"/>
      <c r="CJ527" s="2"/>
      <c r="CK527" s="2"/>
      <c r="CL527" s="2"/>
      <c r="CM527" s="2"/>
      <c r="CN527" s="2"/>
      <c r="CO527" s="2"/>
      <c r="CP527" s="2"/>
      <c r="CQ527" s="2"/>
      <c r="CR527" s="2"/>
      <c r="CS527" s="2"/>
      <c r="CT527" s="2"/>
      <c r="CU527" s="2"/>
      <c r="CV527" s="2"/>
      <c r="CW527" s="2"/>
      <c r="CX527" s="2"/>
      <c r="CY527" s="2"/>
      <c r="CZ527" s="2"/>
      <c r="DA527" s="2"/>
      <c r="DB527" s="2"/>
      <c r="DC527" s="2"/>
      <c r="DD527" s="2"/>
      <c r="DE527" s="2"/>
      <c r="DF527" s="2"/>
      <c r="DG527" s="3"/>
      <c r="DH527" s="3"/>
      <c r="DI527" s="3"/>
      <c r="DJ527" s="3"/>
      <c r="DK527" s="3"/>
      <c r="DL527" s="3"/>
      <c r="DM527" s="3"/>
      <c r="DN527" s="3"/>
      <c r="DO527" s="3"/>
      <c r="DP527" s="3"/>
      <c r="DQ527" s="3"/>
      <c r="DR527" s="3"/>
      <c r="DS527" s="3"/>
      <c r="DT527" s="3"/>
      <c r="DU527" s="3"/>
      <c r="DV527" s="3"/>
      <c r="DW527" s="3"/>
      <c r="DX527" s="3"/>
      <c r="DY527" s="3"/>
      <c r="DZ527" s="3"/>
      <c r="EA527" s="3"/>
      <c r="EB527" s="3"/>
      <c r="EC527" s="3"/>
      <c r="ED527" s="3"/>
      <c r="EE527" s="3"/>
      <c r="EF527" s="3"/>
      <c r="EG527" s="3"/>
      <c r="EH527" s="3"/>
      <c r="EI527" s="3"/>
      <c r="EJ527" s="3"/>
      <c r="EK527" s="3"/>
      <c r="EL527" s="3"/>
      <c r="EM527" s="3"/>
      <c r="EN527" s="3"/>
      <c r="EO527" s="3"/>
      <c r="EP527" s="3"/>
      <c r="EQ527" s="3"/>
      <c r="ER527" s="3"/>
      <c r="ES527" s="3"/>
      <c r="ET527" s="3"/>
      <c r="EU527" s="3"/>
      <c r="EV527" s="3"/>
      <c r="EW527" s="3"/>
      <c r="EX527" s="3"/>
      <c r="EY527" s="3"/>
      <c r="EZ527" s="3"/>
      <c r="FA527" s="3"/>
      <c r="FB527" s="3"/>
      <c r="FC527" s="3"/>
      <c r="FD527" s="3"/>
      <c r="FE527" s="3"/>
      <c r="FF527" s="3"/>
      <c r="FG527" s="3"/>
      <c r="FH527" s="3"/>
      <c r="FI527" s="3"/>
      <c r="FJ527" s="3"/>
      <c r="FK527" s="3"/>
      <c r="FL527" s="3"/>
      <c r="FM527" s="3"/>
      <c r="FN527" s="3"/>
      <c r="FO527" s="3"/>
      <c r="FP527" s="3"/>
      <c r="FQ527" s="3"/>
      <c r="FR527" s="3"/>
      <c r="FS527" s="3"/>
      <c r="FT527" s="3"/>
      <c r="FU527" s="3"/>
      <c r="FV527" s="3"/>
      <c r="FW527" s="3"/>
      <c r="FX527" s="3"/>
      <c r="FY527" s="3"/>
      <c r="FZ527" s="3"/>
      <c r="GA527" s="3"/>
      <c r="GB527" s="3"/>
      <c r="GC527" s="3"/>
      <c r="GD527" s="3"/>
      <c r="GE527" s="3"/>
      <c r="GF527" s="3"/>
      <c r="GG527" s="3"/>
      <c r="GH527" s="3"/>
      <c r="GI527" s="3"/>
      <c r="GJ527" s="3"/>
      <c r="GK527" s="3"/>
      <c r="GL527" s="3"/>
      <c r="GM527" s="3"/>
      <c r="GN527" s="3"/>
      <c r="GO527" s="3"/>
      <c r="GP527" s="3"/>
      <c r="GQ527" s="3"/>
      <c r="GR527" s="3"/>
      <c r="GS527" s="3"/>
      <c r="GT527" s="3"/>
      <c r="GU527" s="3"/>
      <c r="GV527" s="3"/>
      <c r="GW527" s="3"/>
      <c r="GX527" s="3">
        <v>0</v>
      </c>
    </row>
    <row r="529" spans="1:28" x14ac:dyDescent="0.2">
      <c r="A529" s="4">
        <v>50</v>
      </c>
      <c r="B529" s="4">
        <v>0</v>
      </c>
      <c r="C529" s="4">
        <v>0</v>
      </c>
      <c r="D529" s="4">
        <v>1</v>
      </c>
      <c r="E529" s="4">
        <v>201</v>
      </c>
      <c r="F529" s="4">
        <f>ROUND(Source!O527,O529)</f>
        <v>1742008.82</v>
      </c>
      <c r="G529" s="4" t="s">
        <v>104</v>
      </c>
      <c r="H529" s="4" t="s">
        <v>105</v>
      </c>
      <c r="I529" s="4"/>
      <c r="J529" s="4"/>
      <c r="K529" s="4">
        <v>-201</v>
      </c>
      <c r="L529" s="4">
        <v>1</v>
      </c>
      <c r="M529" s="4">
        <v>3</v>
      </c>
      <c r="N529" s="4" t="s">
        <v>3</v>
      </c>
      <c r="O529" s="4">
        <v>2</v>
      </c>
      <c r="P529" s="4"/>
      <c r="Q529" s="4"/>
      <c r="R529" s="4"/>
      <c r="S529" s="4"/>
      <c r="T529" s="4"/>
      <c r="U529" s="4"/>
      <c r="V529" s="4"/>
      <c r="W529" s="4">
        <v>1742008.82</v>
      </c>
      <c r="X529" s="4">
        <v>1</v>
      </c>
      <c r="Y529" s="4">
        <v>1742008.82</v>
      </c>
      <c r="Z529" s="4"/>
      <c r="AA529" s="4"/>
      <c r="AB529" s="4"/>
    </row>
    <row r="530" spans="1:28" x14ac:dyDescent="0.2">
      <c r="A530" s="4">
        <v>50</v>
      </c>
      <c r="B530" s="4">
        <v>0</v>
      </c>
      <c r="C530" s="4">
        <v>0</v>
      </c>
      <c r="D530" s="4">
        <v>1</v>
      </c>
      <c r="E530" s="4">
        <v>202</v>
      </c>
      <c r="F530" s="4">
        <f>ROUND(Source!P527,O530)</f>
        <v>855497.28</v>
      </c>
      <c r="G530" s="4" t="s">
        <v>106</v>
      </c>
      <c r="H530" s="4" t="s">
        <v>107</v>
      </c>
      <c r="I530" s="4"/>
      <c r="J530" s="4"/>
      <c r="K530" s="4">
        <v>-202</v>
      </c>
      <c r="L530" s="4">
        <v>2</v>
      </c>
      <c r="M530" s="4">
        <v>3</v>
      </c>
      <c r="N530" s="4" t="s">
        <v>3</v>
      </c>
      <c r="O530" s="4">
        <v>2</v>
      </c>
      <c r="P530" s="4"/>
      <c r="Q530" s="4"/>
      <c r="R530" s="4"/>
      <c r="S530" s="4"/>
      <c r="T530" s="4"/>
      <c r="U530" s="4"/>
      <c r="V530" s="4"/>
      <c r="W530" s="4">
        <v>855497.28</v>
      </c>
      <c r="X530" s="4">
        <v>1</v>
      </c>
      <c r="Y530" s="4">
        <v>855497.28</v>
      </c>
      <c r="Z530" s="4"/>
      <c r="AA530" s="4"/>
      <c r="AB530" s="4"/>
    </row>
    <row r="531" spans="1:28" x14ac:dyDescent="0.2">
      <c r="A531" s="4">
        <v>50</v>
      </c>
      <c r="B531" s="4">
        <v>0</v>
      </c>
      <c r="C531" s="4">
        <v>0</v>
      </c>
      <c r="D531" s="4">
        <v>1</v>
      </c>
      <c r="E531" s="4">
        <v>222</v>
      </c>
      <c r="F531" s="4">
        <f>ROUND(Source!AO527,O531)</f>
        <v>0</v>
      </c>
      <c r="G531" s="4" t="s">
        <v>108</v>
      </c>
      <c r="H531" s="4" t="s">
        <v>109</v>
      </c>
      <c r="I531" s="4"/>
      <c r="J531" s="4"/>
      <c r="K531" s="4">
        <v>-222</v>
      </c>
      <c r="L531" s="4">
        <v>3</v>
      </c>
      <c r="M531" s="4">
        <v>3</v>
      </c>
      <c r="N531" s="4" t="s">
        <v>3</v>
      </c>
      <c r="O531" s="4">
        <v>2</v>
      </c>
      <c r="P531" s="4"/>
      <c r="Q531" s="4"/>
      <c r="R531" s="4"/>
      <c r="S531" s="4"/>
      <c r="T531" s="4"/>
      <c r="U531" s="4"/>
      <c r="V531" s="4"/>
      <c r="W531" s="4">
        <v>0</v>
      </c>
      <c r="X531" s="4">
        <v>1</v>
      </c>
      <c r="Y531" s="4">
        <v>0</v>
      </c>
      <c r="Z531" s="4"/>
      <c r="AA531" s="4"/>
      <c r="AB531" s="4"/>
    </row>
    <row r="532" spans="1:28" x14ac:dyDescent="0.2">
      <c r="A532" s="4">
        <v>50</v>
      </c>
      <c r="B532" s="4">
        <v>0</v>
      </c>
      <c r="C532" s="4">
        <v>0</v>
      </c>
      <c r="D532" s="4">
        <v>1</v>
      </c>
      <c r="E532" s="4">
        <v>225</v>
      </c>
      <c r="F532" s="4">
        <f>ROUND(Source!AV527,O532)</f>
        <v>855497.28</v>
      </c>
      <c r="G532" s="4" t="s">
        <v>110</v>
      </c>
      <c r="H532" s="4" t="s">
        <v>111</v>
      </c>
      <c r="I532" s="4"/>
      <c r="J532" s="4"/>
      <c r="K532" s="4">
        <v>-225</v>
      </c>
      <c r="L532" s="4">
        <v>4</v>
      </c>
      <c r="M532" s="4">
        <v>3</v>
      </c>
      <c r="N532" s="4" t="s">
        <v>3</v>
      </c>
      <c r="O532" s="4">
        <v>2</v>
      </c>
      <c r="P532" s="4"/>
      <c r="Q532" s="4"/>
      <c r="R532" s="4"/>
      <c r="S532" s="4"/>
      <c r="T532" s="4"/>
      <c r="U532" s="4"/>
      <c r="V532" s="4"/>
      <c r="W532" s="4">
        <v>855497.28</v>
      </c>
      <c r="X532" s="4">
        <v>1</v>
      </c>
      <c r="Y532" s="4">
        <v>855497.28</v>
      </c>
      <c r="Z532" s="4"/>
      <c r="AA532" s="4"/>
      <c r="AB532" s="4"/>
    </row>
    <row r="533" spans="1:28" x14ac:dyDescent="0.2">
      <c r="A533" s="4">
        <v>50</v>
      </c>
      <c r="B533" s="4">
        <v>0</v>
      </c>
      <c r="C533" s="4">
        <v>0</v>
      </c>
      <c r="D533" s="4">
        <v>1</v>
      </c>
      <c r="E533" s="4">
        <v>226</v>
      </c>
      <c r="F533" s="4">
        <f>ROUND(Source!AW527,O533)</f>
        <v>855497.28</v>
      </c>
      <c r="G533" s="4" t="s">
        <v>112</v>
      </c>
      <c r="H533" s="4" t="s">
        <v>113</v>
      </c>
      <c r="I533" s="4"/>
      <c r="J533" s="4"/>
      <c r="K533" s="4">
        <v>-226</v>
      </c>
      <c r="L533" s="4">
        <v>5</v>
      </c>
      <c r="M533" s="4">
        <v>3</v>
      </c>
      <c r="N533" s="4" t="s">
        <v>3</v>
      </c>
      <c r="O533" s="4">
        <v>2</v>
      </c>
      <c r="P533" s="4"/>
      <c r="Q533" s="4"/>
      <c r="R533" s="4"/>
      <c r="S533" s="4"/>
      <c r="T533" s="4"/>
      <c r="U533" s="4"/>
      <c r="V533" s="4"/>
      <c r="W533" s="4">
        <v>855497.28</v>
      </c>
      <c r="X533" s="4">
        <v>1</v>
      </c>
      <c r="Y533" s="4">
        <v>855497.28</v>
      </c>
      <c r="Z533" s="4"/>
      <c r="AA533" s="4"/>
      <c r="AB533" s="4"/>
    </row>
    <row r="534" spans="1:28" x14ac:dyDescent="0.2">
      <c r="A534" s="4">
        <v>50</v>
      </c>
      <c r="B534" s="4">
        <v>0</v>
      </c>
      <c r="C534" s="4">
        <v>0</v>
      </c>
      <c r="D534" s="4">
        <v>1</v>
      </c>
      <c r="E534" s="4">
        <v>227</v>
      </c>
      <c r="F534" s="4">
        <f>ROUND(Source!AX527,O534)</f>
        <v>0</v>
      </c>
      <c r="G534" s="4" t="s">
        <v>114</v>
      </c>
      <c r="H534" s="4" t="s">
        <v>115</v>
      </c>
      <c r="I534" s="4"/>
      <c r="J534" s="4"/>
      <c r="K534" s="4">
        <v>-227</v>
      </c>
      <c r="L534" s="4">
        <v>6</v>
      </c>
      <c r="M534" s="4">
        <v>3</v>
      </c>
      <c r="N534" s="4" t="s">
        <v>3</v>
      </c>
      <c r="O534" s="4">
        <v>2</v>
      </c>
      <c r="P534" s="4"/>
      <c r="Q534" s="4"/>
      <c r="R534" s="4"/>
      <c r="S534" s="4"/>
      <c r="T534" s="4"/>
      <c r="U534" s="4"/>
      <c r="V534" s="4"/>
      <c r="W534" s="4">
        <v>0</v>
      </c>
      <c r="X534" s="4">
        <v>1</v>
      </c>
      <c r="Y534" s="4">
        <v>0</v>
      </c>
      <c r="Z534" s="4"/>
      <c r="AA534" s="4"/>
      <c r="AB534" s="4"/>
    </row>
    <row r="535" spans="1:28" x14ac:dyDescent="0.2">
      <c r="A535" s="4">
        <v>50</v>
      </c>
      <c r="B535" s="4">
        <v>0</v>
      </c>
      <c r="C535" s="4">
        <v>0</v>
      </c>
      <c r="D535" s="4">
        <v>1</v>
      </c>
      <c r="E535" s="4">
        <v>228</v>
      </c>
      <c r="F535" s="4">
        <f>ROUND(Source!AY527,O535)</f>
        <v>855497.28</v>
      </c>
      <c r="G535" s="4" t="s">
        <v>116</v>
      </c>
      <c r="H535" s="4" t="s">
        <v>117</v>
      </c>
      <c r="I535" s="4"/>
      <c r="J535" s="4"/>
      <c r="K535" s="4">
        <v>-228</v>
      </c>
      <c r="L535" s="4">
        <v>7</v>
      </c>
      <c r="M535" s="4">
        <v>3</v>
      </c>
      <c r="N535" s="4" t="s">
        <v>3</v>
      </c>
      <c r="O535" s="4">
        <v>2</v>
      </c>
      <c r="P535" s="4"/>
      <c r="Q535" s="4"/>
      <c r="R535" s="4"/>
      <c r="S535" s="4"/>
      <c r="T535" s="4"/>
      <c r="U535" s="4"/>
      <c r="V535" s="4"/>
      <c r="W535" s="4">
        <v>855497.28</v>
      </c>
      <c r="X535" s="4">
        <v>1</v>
      </c>
      <c r="Y535" s="4">
        <v>855497.28</v>
      </c>
      <c r="Z535" s="4"/>
      <c r="AA535" s="4"/>
      <c r="AB535" s="4"/>
    </row>
    <row r="536" spans="1:28" x14ac:dyDescent="0.2">
      <c r="A536" s="4">
        <v>50</v>
      </c>
      <c r="B536" s="4">
        <v>0</v>
      </c>
      <c r="C536" s="4">
        <v>0</v>
      </c>
      <c r="D536" s="4">
        <v>1</v>
      </c>
      <c r="E536" s="4">
        <v>216</v>
      </c>
      <c r="F536" s="4">
        <f>ROUND(Source!AP527,O536)</f>
        <v>0</v>
      </c>
      <c r="G536" s="4" t="s">
        <v>118</v>
      </c>
      <c r="H536" s="4" t="s">
        <v>119</v>
      </c>
      <c r="I536" s="4"/>
      <c r="J536" s="4"/>
      <c r="K536" s="4">
        <v>-216</v>
      </c>
      <c r="L536" s="4">
        <v>8</v>
      </c>
      <c r="M536" s="4">
        <v>3</v>
      </c>
      <c r="N536" s="4" t="s">
        <v>3</v>
      </c>
      <c r="O536" s="4">
        <v>2</v>
      </c>
      <c r="P536" s="4"/>
      <c r="Q536" s="4"/>
      <c r="R536" s="4"/>
      <c r="S536" s="4"/>
      <c r="T536" s="4"/>
      <c r="U536" s="4"/>
      <c r="V536" s="4"/>
      <c r="W536" s="4">
        <v>0</v>
      </c>
      <c r="X536" s="4">
        <v>1</v>
      </c>
      <c r="Y536" s="4">
        <v>0</v>
      </c>
      <c r="Z536" s="4"/>
      <c r="AA536" s="4"/>
      <c r="AB536" s="4"/>
    </row>
    <row r="537" spans="1:28" x14ac:dyDescent="0.2">
      <c r="A537" s="4">
        <v>50</v>
      </c>
      <c r="B537" s="4">
        <v>0</v>
      </c>
      <c r="C537" s="4">
        <v>0</v>
      </c>
      <c r="D537" s="4">
        <v>1</v>
      </c>
      <c r="E537" s="4">
        <v>223</v>
      </c>
      <c r="F537" s="4">
        <f>ROUND(Source!AQ527,O537)</f>
        <v>0</v>
      </c>
      <c r="G537" s="4" t="s">
        <v>120</v>
      </c>
      <c r="H537" s="4" t="s">
        <v>121</v>
      </c>
      <c r="I537" s="4"/>
      <c r="J537" s="4"/>
      <c r="K537" s="4">
        <v>-223</v>
      </c>
      <c r="L537" s="4">
        <v>9</v>
      </c>
      <c r="M537" s="4">
        <v>3</v>
      </c>
      <c r="N537" s="4" t="s">
        <v>3</v>
      </c>
      <c r="O537" s="4">
        <v>2</v>
      </c>
      <c r="P537" s="4"/>
      <c r="Q537" s="4"/>
      <c r="R537" s="4"/>
      <c r="S537" s="4"/>
      <c r="T537" s="4"/>
      <c r="U537" s="4"/>
      <c r="V537" s="4"/>
      <c r="W537" s="4">
        <v>0</v>
      </c>
      <c r="X537" s="4">
        <v>1</v>
      </c>
      <c r="Y537" s="4">
        <v>0</v>
      </c>
      <c r="Z537" s="4"/>
      <c r="AA537" s="4"/>
      <c r="AB537" s="4"/>
    </row>
    <row r="538" spans="1:28" x14ac:dyDescent="0.2">
      <c r="A538" s="4">
        <v>50</v>
      </c>
      <c r="B538" s="4">
        <v>0</v>
      </c>
      <c r="C538" s="4">
        <v>0</v>
      </c>
      <c r="D538" s="4">
        <v>1</v>
      </c>
      <c r="E538" s="4">
        <v>229</v>
      </c>
      <c r="F538" s="4">
        <f>ROUND(Source!AZ527,O538)</f>
        <v>0</v>
      </c>
      <c r="G538" s="4" t="s">
        <v>122</v>
      </c>
      <c r="H538" s="4" t="s">
        <v>123</v>
      </c>
      <c r="I538" s="4"/>
      <c r="J538" s="4"/>
      <c r="K538" s="4">
        <v>-229</v>
      </c>
      <c r="L538" s="4">
        <v>10</v>
      </c>
      <c r="M538" s="4">
        <v>3</v>
      </c>
      <c r="N538" s="4" t="s">
        <v>3</v>
      </c>
      <c r="O538" s="4">
        <v>2</v>
      </c>
      <c r="P538" s="4"/>
      <c r="Q538" s="4"/>
      <c r="R538" s="4"/>
      <c r="S538" s="4"/>
      <c r="T538" s="4"/>
      <c r="U538" s="4"/>
      <c r="V538" s="4"/>
      <c r="W538" s="4">
        <v>0</v>
      </c>
      <c r="X538" s="4">
        <v>1</v>
      </c>
      <c r="Y538" s="4">
        <v>0</v>
      </c>
      <c r="Z538" s="4"/>
      <c r="AA538" s="4"/>
      <c r="AB538" s="4"/>
    </row>
    <row r="539" spans="1:28" x14ac:dyDescent="0.2">
      <c r="A539" s="4">
        <v>50</v>
      </c>
      <c r="B539" s="4">
        <v>0</v>
      </c>
      <c r="C539" s="4">
        <v>0</v>
      </c>
      <c r="D539" s="4">
        <v>1</v>
      </c>
      <c r="E539" s="4">
        <v>203</v>
      </c>
      <c r="F539" s="4">
        <f>ROUND(Source!Q527,O539)</f>
        <v>341147.07</v>
      </c>
      <c r="G539" s="4" t="s">
        <v>124</v>
      </c>
      <c r="H539" s="4" t="s">
        <v>125</v>
      </c>
      <c r="I539" s="4"/>
      <c r="J539" s="4"/>
      <c r="K539" s="4">
        <v>-203</v>
      </c>
      <c r="L539" s="4">
        <v>11</v>
      </c>
      <c r="M539" s="4">
        <v>3</v>
      </c>
      <c r="N539" s="4" t="s">
        <v>3</v>
      </c>
      <c r="O539" s="4">
        <v>2</v>
      </c>
      <c r="P539" s="4"/>
      <c r="Q539" s="4"/>
      <c r="R539" s="4"/>
      <c r="S539" s="4"/>
      <c r="T539" s="4"/>
      <c r="U539" s="4"/>
      <c r="V539" s="4"/>
      <c r="W539" s="4">
        <v>341147.07</v>
      </c>
      <c r="X539" s="4">
        <v>1</v>
      </c>
      <c r="Y539" s="4">
        <v>341147.07</v>
      </c>
      <c r="Z539" s="4"/>
      <c r="AA539" s="4"/>
      <c r="AB539" s="4"/>
    </row>
    <row r="540" spans="1:28" x14ac:dyDescent="0.2">
      <c r="A540" s="4">
        <v>50</v>
      </c>
      <c r="B540" s="4">
        <v>0</v>
      </c>
      <c r="C540" s="4">
        <v>0</v>
      </c>
      <c r="D540" s="4">
        <v>1</v>
      </c>
      <c r="E540" s="4">
        <v>231</v>
      </c>
      <c r="F540" s="4">
        <f>ROUND(Source!BB527,O540)</f>
        <v>0</v>
      </c>
      <c r="G540" s="4" t="s">
        <v>126</v>
      </c>
      <c r="H540" s="4" t="s">
        <v>127</v>
      </c>
      <c r="I540" s="4"/>
      <c r="J540" s="4"/>
      <c r="K540" s="4">
        <v>-231</v>
      </c>
      <c r="L540" s="4">
        <v>12</v>
      </c>
      <c r="M540" s="4">
        <v>3</v>
      </c>
      <c r="N540" s="4" t="s">
        <v>3</v>
      </c>
      <c r="O540" s="4">
        <v>2</v>
      </c>
      <c r="P540" s="4"/>
      <c r="Q540" s="4"/>
      <c r="R540" s="4"/>
      <c r="S540" s="4"/>
      <c r="T540" s="4"/>
      <c r="U540" s="4"/>
      <c r="V540" s="4"/>
      <c r="W540" s="4">
        <v>0</v>
      </c>
      <c r="X540" s="4">
        <v>1</v>
      </c>
      <c r="Y540" s="4">
        <v>0</v>
      </c>
      <c r="Z540" s="4"/>
      <c r="AA540" s="4"/>
      <c r="AB540" s="4"/>
    </row>
    <row r="541" spans="1:28" x14ac:dyDescent="0.2">
      <c r="A541" s="4">
        <v>50</v>
      </c>
      <c r="B541" s="4">
        <v>0</v>
      </c>
      <c r="C541" s="4">
        <v>0</v>
      </c>
      <c r="D541" s="4">
        <v>1</v>
      </c>
      <c r="E541" s="4">
        <v>204</v>
      </c>
      <c r="F541" s="4">
        <f>ROUND(Source!R527,O541)</f>
        <v>154157.44</v>
      </c>
      <c r="G541" s="4" t="s">
        <v>128</v>
      </c>
      <c r="H541" s="4" t="s">
        <v>129</v>
      </c>
      <c r="I541" s="4"/>
      <c r="J541" s="4"/>
      <c r="K541" s="4">
        <v>-204</v>
      </c>
      <c r="L541" s="4">
        <v>13</v>
      </c>
      <c r="M541" s="4">
        <v>3</v>
      </c>
      <c r="N541" s="4" t="s">
        <v>3</v>
      </c>
      <c r="O541" s="4">
        <v>2</v>
      </c>
      <c r="P541" s="4"/>
      <c r="Q541" s="4"/>
      <c r="R541" s="4"/>
      <c r="S541" s="4"/>
      <c r="T541" s="4"/>
      <c r="U541" s="4"/>
      <c r="V541" s="4"/>
      <c r="W541" s="4">
        <v>154157.44</v>
      </c>
      <c r="X541" s="4">
        <v>1</v>
      </c>
      <c r="Y541" s="4">
        <v>154157.44</v>
      </c>
      <c r="Z541" s="4"/>
      <c r="AA541" s="4"/>
      <c r="AB541" s="4"/>
    </row>
    <row r="542" spans="1:28" x14ac:dyDescent="0.2">
      <c r="A542" s="4">
        <v>50</v>
      </c>
      <c r="B542" s="4">
        <v>0</v>
      </c>
      <c r="C542" s="4">
        <v>0</v>
      </c>
      <c r="D542" s="4">
        <v>1</v>
      </c>
      <c r="E542" s="4">
        <v>205</v>
      </c>
      <c r="F542" s="4">
        <f>ROUND(Source!S527,O542)</f>
        <v>545364.47</v>
      </c>
      <c r="G542" s="4" t="s">
        <v>130</v>
      </c>
      <c r="H542" s="4" t="s">
        <v>131</v>
      </c>
      <c r="I542" s="4"/>
      <c r="J542" s="4"/>
      <c r="K542" s="4">
        <v>-205</v>
      </c>
      <c r="L542" s="4">
        <v>14</v>
      </c>
      <c r="M542" s="4">
        <v>3</v>
      </c>
      <c r="N542" s="4" t="s">
        <v>3</v>
      </c>
      <c r="O542" s="4">
        <v>2</v>
      </c>
      <c r="P542" s="4"/>
      <c r="Q542" s="4"/>
      <c r="R542" s="4"/>
      <c r="S542" s="4"/>
      <c r="T542" s="4"/>
      <c r="U542" s="4"/>
      <c r="V542" s="4"/>
      <c r="W542" s="4">
        <v>545364.47</v>
      </c>
      <c r="X542" s="4">
        <v>1</v>
      </c>
      <c r="Y542" s="4">
        <v>545364.47</v>
      </c>
      <c r="Z542" s="4"/>
      <c r="AA542" s="4"/>
      <c r="AB542" s="4"/>
    </row>
    <row r="543" spans="1:28" x14ac:dyDescent="0.2">
      <c r="A543" s="4">
        <v>50</v>
      </c>
      <c r="B543" s="4">
        <v>0</v>
      </c>
      <c r="C543" s="4">
        <v>0</v>
      </c>
      <c r="D543" s="4">
        <v>1</v>
      </c>
      <c r="E543" s="4">
        <v>232</v>
      </c>
      <c r="F543" s="4">
        <f>ROUND(Source!BC527,O543)</f>
        <v>0</v>
      </c>
      <c r="G543" s="4" t="s">
        <v>132</v>
      </c>
      <c r="H543" s="4" t="s">
        <v>133</v>
      </c>
      <c r="I543" s="4"/>
      <c r="J543" s="4"/>
      <c r="K543" s="4">
        <v>-232</v>
      </c>
      <c r="L543" s="4">
        <v>15</v>
      </c>
      <c r="M543" s="4">
        <v>3</v>
      </c>
      <c r="N543" s="4" t="s">
        <v>3</v>
      </c>
      <c r="O543" s="4">
        <v>2</v>
      </c>
      <c r="P543" s="4"/>
      <c r="Q543" s="4"/>
      <c r="R543" s="4"/>
      <c r="S543" s="4"/>
      <c r="T543" s="4"/>
      <c r="U543" s="4"/>
      <c r="V543" s="4"/>
      <c r="W543" s="4">
        <v>0</v>
      </c>
      <c r="X543" s="4">
        <v>1</v>
      </c>
      <c r="Y543" s="4">
        <v>0</v>
      </c>
      <c r="Z543" s="4"/>
      <c r="AA543" s="4"/>
      <c r="AB543" s="4"/>
    </row>
    <row r="544" spans="1:28" x14ac:dyDescent="0.2">
      <c r="A544" s="4">
        <v>50</v>
      </c>
      <c r="B544" s="4">
        <v>0</v>
      </c>
      <c r="C544" s="4">
        <v>0</v>
      </c>
      <c r="D544" s="4">
        <v>1</v>
      </c>
      <c r="E544" s="4">
        <v>214</v>
      </c>
      <c r="F544" s="4">
        <f>ROUND(Source!AS527,O544)</f>
        <v>571514.06999999995</v>
      </c>
      <c r="G544" s="4" t="s">
        <v>134</v>
      </c>
      <c r="H544" s="4" t="s">
        <v>135</v>
      </c>
      <c r="I544" s="4"/>
      <c r="J544" s="4"/>
      <c r="K544" s="4">
        <v>-214</v>
      </c>
      <c r="L544" s="4">
        <v>16</v>
      </c>
      <c r="M544" s="4">
        <v>3</v>
      </c>
      <c r="N544" s="4" t="s">
        <v>3</v>
      </c>
      <c r="O544" s="4">
        <v>2</v>
      </c>
      <c r="P544" s="4"/>
      <c r="Q544" s="4"/>
      <c r="R544" s="4"/>
      <c r="S544" s="4"/>
      <c r="T544" s="4"/>
      <c r="U544" s="4"/>
      <c r="V544" s="4"/>
      <c r="W544" s="4">
        <v>571514.06999999995</v>
      </c>
      <c r="X544" s="4">
        <v>1</v>
      </c>
      <c r="Y544" s="4">
        <v>571514.06999999995</v>
      </c>
      <c r="Z544" s="4"/>
      <c r="AA544" s="4"/>
      <c r="AB544" s="4"/>
    </row>
    <row r="545" spans="1:95" x14ac:dyDescent="0.2">
      <c r="A545" s="4">
        <v>50</v>
      </c>
      <c r="B545" s="4">
        <v>0</v>
      </c>
      <c r="C545" s="4">
        <v>0</v>
      </c>
      <c r="D545" s="4">
        <v>1</v>
      </c>
      <c r="E545" s="4">
        <v>215</v>
      </c>
      <c r="F545" s="4">
        <f>ROUND(Source!AT527,O545)</f>
        <v>1532062.13</v>
      </c>
      <c r="G545" s="4" t="s">
        <v>136</v>
      </c>
      <c r="H545" s="4" t="s">
        <v>137</v>
      </c>
      <c r="I545" s="4"/>
      <c r="J545" s="4"/>
      <c r="K545" s="4">
        <v>-215</v>
      </c>
      <c r="L545" s="4">
        <v>17</v>
      </c>
      <c r="M545" s="4">
        <v>3</v>
      </c>
      <c r="N545" s="4" t="s">
        <v>3</v>
      </c>
      <c r="O545" s="4">
        <v>2</v>
      </c>
      <c r="P545" s="4"/>
      <c r="Q545" s="4"/>
      <c r="R545" s="4"/>
      <c r="S545" s="4"/>
      <c r="T545" s="4"/>
      <c r="U545" s="4"/>
      <c r="V545" s="4"/>
      <c r="W545" s="4">
        <v>1532062.13</v>
      </c>
      <c r="X545" s="4">
        <v>1</v>
      </c>
      <c r="Y545" s="4">
        <v>1532062.13</v>
      </c>
      <c r="Z545" s="4"/>
      <c r="AA545" s="4"/>
      <c r="AB545" s="4"/>
    </row>
    <row r="546" spans="1:95" x14ac:dyDescent="0.2">
      <c r="A546" s="4">
        <v>50</v>
      </c>
      <c r="B546" s="4">
        <v>0</v>
      </c>
      <c r="C546" s="4">
        <v>0</v>
      </c>
      <c r="D546" s="4">
        <v>1</v>
      </c>
      <c r="E546" s="4">
        <v>217</v>
      </c>
      <c r="F546" s="4">
        <f>ROUND(Source!AU527,O546)</f>
        <v>546968.92000000004</v>
      </c>
      <c r="G546" s="4" t="s">
        <v>138</v>
      </c>
      <c r="H546" s="4" t="s">
        <v>139</v>
      </c>
      <c r="I546" s="4"/>
      <c r="J546" s="4"/>
      <c r="K546" s="4">
        <v>-217</v>
      </c>
      <c r="L546" s="4">
        <v>18</v>
      </c>
      <c r="M546" s="4">
        <v>3</v>
      </c>
      <c r="N546" s="4" t="s">
        <v>3</v>
      </c>
      <c r="O546" s="4">
        <v>2</v>
      </c>
      <c r="P546" s="4"/>
      <c r="Q546" s="4"/>
      <c r="R546" s="4"/>
      <c r="S546" s="4"/>
      <c r="T546" s="4"/>
      <c r="U546" s="4"/>
      <c r="V546" s="4"/>
      <c r="W546" s="4">
        <v>546968.92000000004</v>
      </c>
      <c r="X546" s="4">
        <v>1</v>
      </c>
      <c r="Y546" s="4">
        <v>546968.92000000004</v>
      </c>
      <c r="Z546" s="4"/>
      <c r="AA546" s="4"/>
      <c r="AB546" s="4"/>
    </row>
    <row r="547" spans="1:95" x14ac:dyDescent="0.2">
      <c r="A547" s="4">
        <v>50</v>
      </c>
      <c r="B547" s="4">
        <v>0</v>
      </c>
      <c r="C547" s="4">
        <v>0</v>
      </c>
      <c r="D547" s="4">
        <v>1</v>
      </c>
      <c r="E547" s="4">
        <v>230</v>
      </c>
      <c r="F547" s="4">
        <f>ROUND(Source!BA527,O547)</f>
        <v>0</v>
      </c>
      <c r="G547" s="4" t="s">
        <v>140</v>
      </c>
      <c r="H547" s="4" t="s">
        <v>141</v>
      </c>
      <c r="I547" s="4"/>
      <c r="J547" s="4"/>
      <c r="K547" s="4">
        <v>-230</v>
      </c>
      <c r="L547" s="4">
        <v>19</v>
      </c>
      <c r="M547" s="4">
        <v>3</v>
      </c>
      <c r="N547" s="4" t="s">
        <v>3</v>
      </c>
      <c r="O547" s="4">
        <v>2</v>
      </c>
      <c r="P547" s="4"/>
      <c r="Q547" s="4"/>
      <c r="R547" s="4"/>
      <c r="S547" s="4"/>
      <c r="T547" s="4"/>
      <c r="U547" s="4"/>
      <c r="V547" s="4"/>
      <c r="W547" s="4">
        <v>0</v>
      </c>
      <c r="X547" s="4">
        <v>1</v>
      </c>
      <c r="Y547" s="4">
        <v>0</v>
      </c>
      <c r="Z547" s="4"/>
      <c r="AA547" s="4"/>
      <c r="AB547" s="4"/>
    </row>
    <row r="548" spans="1:95" x14ac:dyDescent="0.2">
      <c r="A548" s="4">
        <v>50</v>
      </c>
      <c r="B548" s="4">
        <v>0</v>
      </c>
      <c r="C548" s="4">
        <v>0</v>
      </c>
      <c r="D548" s="4">
        <v>1</v>
      </c>
      <c r="E548" s="4">
        <v>206</v>
      </c>
      <c r="F548" s="4">
        <f>ROUND(Source!T527,O548)</f>
        <v>0</v>
      </c>
      <c r="G548" s="4" t="s">
        <v>142</v>
      </c>
      <c r="H548" s="4" t="s">
        <v>143</v>
      </c>
      <c r="I548" s="4"/>
      <c r="J548" s="4"/>
      <c r="K548" s="4">
        <v>-206</v>
      </c>
      <c r="L548" s="4">
        <v>20</v>
      </c>
      <c r="M548" s="4">
        <v>3</v>
      </c>
      <c r="N548" s="4" t="s">
        <v>3</v>
      </c>
      <c r="O548" s="4">
        <v>2</v>
      </c>
      <c r="P548" s="4"/>
      <c r="Q548" s="4"/>
      <c r="R548" s="4"/>
      <c r="S548" s="4"/>
      <c r="T548" s="4"/>
      <c r="U548" s="4"/>
      <c r="V548" s="4"/>
      <c r="W548" s="4">
        <v>0</v>
      </c>
      <c r="X548" s="4">
        <v>1</v>
      </c>
      <c r="Y548" s="4">
        <v>0</v>
      </c>
      <c r="Z548" s="4"/>
      <c r="AA548" s="4"/>
      <c r="AB548" s="4"/>
    </row>
    <row r="549" spans="1:95" x14ac:dyDescent="0.2">
      <c r="A549" s="4">
        <v>50</v>
      </c>
      <c r="B549" s="4">
        <v>0</v>
      </c>
      <c r="C549" s="4">
        <v>0</v>
      </c>
      <c r="D549" s="4">
        <v>1</v>
      </c>
      <c r="E549" s="4">
        <v>207</v>
      </c>
      <c r="F549" s="4">
        <f>Source!U527</f>
        <v>1395.8600116800001</v>
      </c>
      <c r="G549" s="4" t="s">
        <v>144</v>
      </c>
      <c r="H549" s="4" t="s">
        <v>145</v>
      </c>
      <c r="I549" s="4"/>
      <c r="J549" s="4"/>
      <c r="K549" s="4">
        <v>-207</v>
      </c>
      <c r="L549" s="4">
        <v>21</v>
      </c>
      <c r="M549" s="4">
        <v>3</v>
      </c>
      <c r="N549" s="4" t="s">
        <v>3</v>
      </c>
      <c r="O549" s="4">
        <v>-1</v>
      </c>
      <c r="P549" s="4"/>
      <c r="Q549" s="4"/>
      <c r="R549" s="4"/>
      <c r="S549" s="4"/>
      <c r="T549" s="4"/>
      <c r="U549" s="4"/>
      <c r="V549" s="4"/>
      <c r="W549" s="4">
        <v>1395.8600116799998</v>
      </c>
      <c r="X549" s="4">
        <v>1</v>
      </c>
      <c r="Y549" s="4">
        <v>1395.8600116799998</v>
      </c>
      <c r="Z549" s="4"/>
      <c r="AA549" s="4"/>
      <c r="AB549" s="4"/>
    </row>
    <row r="550" spans="1:95" x14ac:dyDescent="0.2">
      <c r="A550" s="4">
        <v>50</v>
      </c>
      <c r="B550" s="4">
        <v>0</v>
      </c>
      <c r="C550" s="4">
        <v>0</v>
      </c>
      <c r="D550" s="4">
        <v>1</v>
      </c>
      <c r="E550" s="4">
        <v>208</v>
      </c>
      <c r="F550" s="4">
        <f>Source!V527</f>
        <v>0</v>
      </c>
      <c r="G550" s="4" t="s">
        <v>146</v>
      </c>
      <c r="H550" s="4" t="s">
        <v>147</v>
      </c>
      <c r="I550" s="4"/>
      <c r="J550" s="4"/>
      <c r="K550" s="4">
        <v>-208</v>
      </c>
      <c r="L550" s="4">
        <v>22</v>
      </c>
      <c r="M550" s="4">
        <v>3</v>
      </c>
      <c r="N550" s="4" t="s">
        <v>3</v>
      </c>
      <c r="O550" s="4">
        <v>-1</v>
      </c>
      <c r="P550" s="4"/>
      <c r="Q550" s="4"/>
      <c r="R550" s="4"/>
      <c r="S550" s="4"/>
      <c r="T550" s="4"/>
      <c r="U550" s="4"/>
      <c r="V550" s="4"/>
      <c r="W550" s="4">
        <v>0</v>
      </c>
      <c r="X550" s="4">
        <v>1</v>
      </c>
      <c r="Y550" s="4">
        <v>0</v>
      </c>
      <c r="Z550" s="4"/>
      <c r="AA550" s="4"/>
      <c r="AB550" s="4"/>
    </row>
    <row r="551" spans="1:95" x14ac:dyDescent="0.2">
      <c r="A551" s="4">
        <v>50</v>
      </c>
      <c r="B551" s="4">
        <v>0</v>
      </c>
      <c r="C551" s="4">
        <v>0</v>
      </c>
      <c r="D551" s="4">
        <v>1</v>
      </c>
      <c r="E551" s="4">
        <v>209</v>
      </c>
      <c r="F551" s="4">
        <f>ROUND(Source!W527,O551)</f>
        <v>0</v>
      </c>
      <c r="G551" s="4" t="s">
        <v>148</v>
      </c>
      <c r="H551" s="4" t="s">
        <v>149</v>
      </c>
      <c r="I551" s="4"/>
      <c r="J551" s="4"/>
      <c r="K551" s="4">
        <v>-209</v>
      </c>
      <c r="L551" s="4">
        <v>23</v>
      </c>
      <c r="M551" s="4">
        <v>3</v>
      </c>
      <c r="N551" s="4" t="s">
        <v>3</v>
      </c>
      <c r="O551" s="4">
        <v>2</v>
      </c>
      <c r="P551" s="4"/>
      <c r="Q551" s="4"/>
      <c r="R551" s="4"/>
      <c r="S551" s="4"/>
      <c r="T551" s="4"/>
      <c r="U551" s="4"/>
      <c r="V551" s="4"/>
      <c r="W551" s="4">
        <v>0</v>
      </c>
      <c r="X551" s="4">
        <v>1</v>
      </c>
      <c r="Y551" s="4">
        <v>0</v>
      </c>
      <c r="Z551" s="4"/>
      <c r="AA551" s="4"/>
      <c r="AB551" s="4"/>
    </row>
    <row r="552" spans="1:95" x14ac:dyDescent="0.2">
      <c r="A552" s="4">
        <v>50</v>
      </c>
      <c r="B552" s="4">
        <v>0</v>
      </c>
      <c r="C552" s="4">
        <v>0</v>
      </c>
      <c r="D552" s="4">
        <v>1</v>
      </c>
      <c r="E552" s="4">
        <v>233</v>
      </c>
      <c r="F552" s="4">
        <f>ROUND(Source!BD527,O552)</f>
        <v>0</v>
      </c>
      <c r="G552" s="4" t="s">
        <v>150</v>
      </c>
      <c r="H552" s="4" t="s">
        <v>151</v>
      </c>
      <c r="I552" s="4"/>
      <c r="J552" s="4"/>
      <c r="K552" s="4">
        <v>-233</v>
      </c>
      <c r="L552" s="4">
        <v>24</v>
      </c>
      <c r="M552" s="4">
        <v>3</v>
      </c>
      <c r="N552" s="4" t="s">
        <v>3</v>
      </c>
      <c r="O552" s="4">
        <v>2</v>
      </c>
      <c r="P552" s="4"/>
      <c r="Q552" s="4"/>
      <c r="R552" s="4"/>
      <c r="S552" s="4"/>
      <c r="T552" s="4"/>
      <c r="U552" s="4"/>
      <c r="V552" s="4"/>
      <c r="W552" s="4">
        <v>0</v>
      </c>
      <c r="X552" s="4">
        <v>1</v>
      </c>
      <c r="Y552" s="4">
        <v>0</v>
      </c>
      <c r="Z552" s="4"/>
      <c r="AA552" s="4"/>
      <c r="AB552" s="4"/>
    </row>
    <row r="553" spans="1:95" x14ac:dyDescent="0.2">
      <c r="A553" s="4">
        <v>50</v>
      </c>
      <c r="B553" s="4">
        <v>0</v>
      </c>
      <c r="C553" s="4">
        <v>0</v>
      </c>
      <c r="D553" s="4">
        <v>1</v>
      </c>
      <c r="E553" s="4">
        <v>210</v>
      </c>
      <c r="F553" s="4">
        <f>ROUND(Source!X527,O553)</f>
        <v>435829.17</v>
      </c>
      <c r="G553" s="4" t="s">
        <v>152</v>
      </c>
      <c r="H553" s="4" t="s">
        <v>153</v>
      </c>
      <c r="I553" s="4"/>
      <c r="J553" s="4"/>
      <c r="K553" s="4">
        <v>-210</v>
      </c>
      <c r="L553" s="4">
        <v>25</v>
      </c>
      <c r="M553" s="4">
        <v>3</v>
      </c>
      <c r="N553" s="4" t="s">
        <v>3</v>
      </c>
      <c r="O553" s="4">
        <v>2</v>
      </c>
      <c r="P553" s="4"/>
      <c r="Q553" s="4"/>
      <c r="R553" s="4"/>
      <c r="S553" s="4"/>
      <c r="T553" s="4"/>
      <c r="U553" s="4"/>
      <c r="V553" s="4"/>
      <c r="W553" s="4">
        <v>435829.17</v>
      </c>
      <c r="X553" s="4">
        <v>1</v>
      </c>
      <c r="Y553" s="4">
        <v>435829.17</v>
      </c>
      <c r="Z553" s="4"/>
      <c r="AA553" s="4"/>
      <c r="AB553" s="4"/>
    </row>
    <row r="554" spans="1:95" x14ac:dyDescent="0.2">
      <c r="A554" s="4">
        <v>50</v>
      </c>
      <c r="B554" s="4">
        <v>0</v>
      </c>
      <c r="C554" s="4">
        <v>0</v>
      </c>
      <c r="D554" s="4">
        <v>1</v>
      </c>
      <c r="E554" s="4">
        <v>211</v>
      </c>
      <c r="F554" s="4">
        <f>ROUND(Source!Y527,O554)</f>
        <v>226055.2</v>
      </c>
      <c r="G554" s="4" t="s">
        <v>154</v>
      </c>
      <c r="H554" s="4" t="s">
        <v>155</v>
      </c>
      <c r="I554" s="4"/>
      <c r="J554" s="4"/>
      <c r="K554" s="4">
        <v>-211</v>
      </c>
      <c r="L554" s="4">
        <v>26</v>
      </c>
      <c r="M554" s="4">
        <v>3</v>
      </c>
      <c r="N554" s="4" t="s">
        <v>3</v>
      </c>
      <c r="O554" s="4">
        <v>2</v>
      </c>
      <c r="P554" s="4"/>
      <c r="Q554" s="4"/>
      <c r="R554" s="4"/>
      <c r="S554" s="4"/>
      <c r="T554" s="4"/>
      <c r="U554" s="4"/>
      <c r="V554" s="4"/>
      <c r="W554" s="4">
        <v>226055.2</v>
      </c>
      <c r="X554" s="4">
        <v>1</v>
      </c>
      <c r="Y554" s="4">
        <v>226055.2</v>
      </c>
      <c r="Z554" s="4"/>
      <c r="AA554" s="4"/>
      <c r="AB554" s="4"/>
    </row>
    <row r="555" spans="1:95" x14ac:dyDescent="0.2">
      <c r="A555" s="4">
        <v>50</v>
      </c>
      <c r="B555" s="4">
        <v>0</v>
      </c>
      <c r="C555" s="4">
        <v>0</v>
      </c>
      <c r="D555" s="4">
        <v>1</v>
      </c>
      <c r="E555" s="4">
        <v>224</v>
      </c>
      <c r="F555" s="4">
        <f>ROUND(Source!AR527,O555)</f>
        <v>2650545.12</v>
      </c>
      <c r="G555" s="4" t="s">
        <v>156</v>
      </c>
      <c r="H555" s="4" t="s">
        <v>157</v>
      </c>
      <c r="I555" s="4"/>
      <c r="J555" s="4"/>
      <c r="K555" s="4">
        <v>-224</v>
      </c>
      <c r="L555" s="4">
        <v>27</v>
      </c>
      <c r="M555" s="4">
        <v>3</v>
      </c>
      <c r="N555" s="4" t="s">
        <v>3</v>
      </c>
      <c r="O555" s="4">
        <v>2</v>
      </c>
      <c r="P555" s="4"/>
      <c r="Q555" s="4"/>
      <c r="R555" s="4"/>
      <c r="S555" s="4"/>
      <c r="T555" s="4"/>
      <c r="U555" s="4"/>
      <c r="V555" s="4"/>
      <c r="W555" s="4">
        <v>2650545.12</v>
      </c>
      <c r="X555" s="4">
        <v>1</v>
      </c>
      <c r="Y555" s="4">
        <v>2650545.12</v>
      </c>
      <c r="Z555" s="4"/>
      <c r="AA555" s="4"/>
      <c r="AB555" s="4"/>
    </row>
    <row r="556" spans="1:95" x14ac:dyDescent="0.2">
      <c r="A556" s="4">
        <v>50</v>
      </c>
      <c r="B556" s="4">
        <v>1</v>
      </c>
      <c r="C556" s="4">
        <v>0</v>
      </c>
      <c r="D556" s="4">
        <v>2</v>
      </c>
      <c r="E556" s="4">
        <v>0</v>
      </c>
      <c r="F556" s="4">
        <f>ROUND(F554+F553+F529+1.6*F541,O556)</f>
        <v>2650545.09</v>
      </c>
      <c r="G556" s="4" t="s">
        <v>325</v>
      </c>
      <c r="H556" s="4" t="s">
        <v>326</v>
      </c>
      <c r="I556" s="4"/>
      <c r="J556" s="4"/>
      <c r="K556" s="4">
        <v>212</v>
      </c>
      <c r="L556" s="4">
        <v>28</v>
      </c>
      <c r="M556" s="4">
        <v>0</v>
      </c>
      <c r="N556" s="4" t="s">
        <v>3</v>
      </c>
      <c r="O556" s="4">
        <v>2</v>
      </c>
      <c r="P556" s="4"/>
      <c r="Q556" s="4"/>
      <c r="R556" s="4"/>
      <c r="S556" s="4"/>
      <c r="T556" s="4"/>
      <c r="U556" s="4"/>
      <c r="V556" s="4"/>
      <c r="W556" s="4">
        <v>2650545.09</v>
      </c>
      <c r="X556" s="4">
        <v>1</v>
      </c>
      <c r="Y556" s="4">
        <v>2650545.09</v>
      </c>
      <c r="Z556" s="4"/>
      <c r="AA556" s="4"/>
      <c r="AB556" s="4"/>
    </row>
    <row r="557" spans="1:95" x14ac:dyDescent="0.2">
      <c r="A557" s="4">
        <v>50</v>
      </c>
      <c r="B557" s="4">
        <v>1</v>
      </c>
      <c r="C557" s="4">
        <v>0</v>
      </c>
      <c r="D557" s="4">
        <v>2</v>
      </c>
      <c r="E557" s="4">
        <v>0</v>
      </c>
      <c r="F557" s="4">
        <f>ROUND(0.2*F556,O557)</f>
        <v>530109.02</v>
      </c>
      <c r="G557" s="4" t="s">
        <v>327</v>
      </c>
      <c r="H557" s="4" t="s">
        <v>328</v>
      </c>
      <c r="I557" s="4"/>
      <c r="J557" s="4"/>
      <c r="K557" s="4">
        <v>212</v>
      </c>
      <c r="L557" s="4">
        <v>29</v>
      </c>
      <c r="M557" s="4">
        <v>0</v>
      </c>
      <c r="N557" s="4" t="s">
        <v>3</v>
      </c>
      <c r="O557" s="4">
        <v>2</v>
      </c>
      <c r="P557" s="4"/>
      <c r="Q557" s="4"/>
      <c r="R557" s="4"/>
      <c r="S557" s="4"/>
      <c r="T557" s="4"/>
      <c r="U557" s="4"/>
      <c r="V557" s="4"/>
      <c r="W557" s="4">
        <v>530109.02</v>
      </c>
      <c r="X557" s="4">
        <v>1</v>
      </c>
      <c r="Y557" s="4">
        <v>530109.02</v>
      </c>
      <c r="Z557" s="4"/>
      <c r="AA557" s="4"/>
      <c r="AB557" s="4"/>
    </row>
    <row r="558" spans="1:95" x14ac:dyDescent="0.2">
      <c r="A558" s="4">
        <v>50</v>
      </c>
      <c r="B558" s="4">
        <v>1</v>
      </c>
      <c r="C558" s="4">
        <v>0</v>
      </c>
      <c r="D558" s="4">
        <v>2</v>
      </c>
      <c r="E558" s="4">
        <v>0</v>
      </c>
      <c r="F558" s="4">
        <f>ROUND(F557+F556,O558)</f>
        <v>3180654.11</v>
      </c>
      <c r="G558" s="4" t="s">
        <v>329</v>
      </c>
      <c r="H558" s="4" t="s">
        <v>330</v>
      </c>
      <c r="I558" s="4"/>
      <c r="J558" s="4"/>
      <c r="K558" s="4">
        <v>212</v>
      </c>
      <c r="L558" s="4">
        <v>30</v>
      </c>
      <c r="M558" s="4">
        <v>0</v>
      </c>
      <c r="N558" s="4" t="s">
        <v>3</v>
      </c>
      <c r="O558" s="4">
        <v>2</v>
      </c>
      <c r="P558" s="4"/>
      <c r="Q558" s="4"/>
      <c r="R558" s="4"/>
      <c r="S558" s="4"/>
      <c r="T558" s="4"/>
      <c r="U558" s="4"/>
      <c r="V558" s="4"/>
      <c r="W558" s="4">
        <v>3180654.11</v>
      </c>
      <c r="X558" s="4">
        <v>1</v>
      </c>
      <c r="Y558" s="4">
        <v>3180654.11</v>
      </c>
      <c r="Z558" s="4"/>
      <c r="AA558" s="4"/>
      <c r="AB558" s="4"/>
    </row>
    <row r="560" spans="1:95" x14ac:dyDescent="0.2">
      <c r="A560" s="1">
        <v>3</v>
      </c>
      <c r="B560" s="1">
        <v>0</v>
      </c>
      <c r="C560" s="1"/>
      <c r="D560" s="1">
        <f>ROW(A796)</f>
        <v>796</v>
      </c>
      <c r="E560" s="1"/>
      <c r="F560" s="1" t="s">
        <v>16</v>
      </c>
      <c r="G560" s="1" t="s">
        <v>370</v>
      </c>
      <c r="H560" s="1" t="s">
        <v>3</v>
      </c>
      <c r="I560" s="1">
        <v>0</v>
      </c>
      <c r="J560" s="1" t="s">
        <v>3</v>
      </c>
      <c r="K560" s="1">
        <v>-1</v>
      </c>
      <c r="L560" s="1" t="s">
        <v>3</v>
      </c>
      <c r="M560" s="1" t="s">
        <v>3</v>
      </c>
      <c r="N560" s="1"/>
      <c r="O560" s="1"/>
      <c r="P560" s="1"/>
      <c r="Q560" s="1"/>
      <c r="R560" s="1"/>
      <c r="S560" s="1">
        <v>0</v>
      </c>
      <c r="T560" s="1"/>
      <c r="U560" s="1" t="s">
        <v>3</v>
      </c>
      <c r="V560" s="1">
        <v>0</v>
      </c>
      <c r="W560" s="1"/>
      <c r="X560" s="1"/>
      <c r="Y560" s="1"/>
      <c r="Z560" s="1"/>
      <c r="AA560" s="1"/>
      <c r="AB560" s="1" t="s">
        <v>3</v>
      </c>
      <c r="AC560" s="1" t="s">
        <v>3</v>
      </c>
      <c r="AD560" s="1" t="s">
        <v>3</v>
      </c>
      <c r="AE560" s="1" t="s">
        <v>3</v>
      </c>
      <c r="AF560" s="1" t="s">
        <v>3</v>
      </c>
      <c r="AG560" s="1" t="s">
        <v>3</v>
      </c>
      <c r="AH560" s="1"/>
      <c r="AI560" s="1"/>
      <c r="AJ560" s="1"/>
      <c r="AK560" s="1"/>
      <c r="AL560" s="1"/>
      <c r="AM560" s="1"/>
      <c r="AN560" s="1"/>
      <c r="AO560" s="1"/>
      <c r="AP560" s="1" t="s">
        <v>3</v>
      </c>
      <c r="AQ560" s="1" t="s">
        <v>3</v>
      </c>
      <c r="AR560" s="1" t="s">
        <v>3</v>
      </c>
      <c r="AS560" s="1"/>
      <c r="AT560" s="1"/>
      <c r="AU560" s="1"/>
      <c r="AV560" s="1"/>
      <c r="AW560" s="1"/>
      <c r="AX560" s="1"/>
      <c r="AY560" s="1"/>
      <c r="AZ560" s="1" t="s">
        <v>3</v>
      </c>
      <c r="BA560" s="1"/>
      <c r="BB560" s="1" t="s">
        <v>3</v>
      </c>
      <c r="BC560" s="1" t="s">
        <v>3</v>
      </c>
      <c r="BD560" s="1" t="s">
        <v>3</v>
      </c>
      <c r="BE560" s="1" t="s">
        <v>3</v>
      </c>
      <c r="BF560" s="1" t="s">
        <v>3</v>
      </c>
      <c r="BG560" s="1" t="s">
        <v>3</v>
      </c>
      <c r="BH560" s="1" t="s">
        <v>3</v>
      </c>
      <c r="BI560" s="1" t="s">
        <v>3</v>
      </c>
      <c r="BJ560" s="1" t="s">
        <v>3</v>
      </c>
      <c r="BK560" s="1" t="s">
        <v>3</v>
      </c>
      <c r="BL560" s="1" t="s">
        <v>3</v>
      </c>
      <c r="BM560" s="1" t="s">
        <v>3</v>
      </c>
      <c r="BN560" s="1" t="s">
        <v>3</v>
      </c>
      <c r="BO560" s="1" t="s">
        <v>3</v>
      </c>
      <c r="BP560" s="1" t="s">
        <v>3</v>
      </c>
      <c r="BQ560" s="1"/>
      <c r="BR560" s="1"/>
      <c r="BS560" s="1"/>
      <c r="BT560" s="1"/>
      <c r="BU560" s="1"/>
      <c r="BV560" s="1"/>
      <c r="BW560" s="1"/>
      <c r="BX560" s="1">
        <v>0</v>
      </c>
      <c r="BY560" s="1"/>
      <c r="BZ560" s="1"/>
      <c r="CA560" s="1"/>
      <c r="CB560" s="1"/>
      <c r="CC560" s="1"/>
      <c r="CD560" s="1"/>
      <c r="CE560" s="1"/>
      <c r="CF560" s="1">
        <v>0</v>
      </c>
      <c r="CG560" s="1">
        <v>0</v>
      </c>
      <c r="CH560" s="1"/>
      <c r="CI560" s="1" t="s">
        <v>3</v>
      </c>
      <c r="CJ560" s="1" t="s">
        <v>3</v>
      </c>
      <c r="CK560" t="s">
        <v>3</v>
      </c>
      <c r="CL560" t="s">
        <v>3</v>
      </c>
      <c r="CM560" t="s">
        <v>3</v>
      </c>
      <c r="CN560" t="s">
        <v>3</v>
      </c>
      <c r="CO560" t="s">
        <v>3</v>
      </c>
      <c r="CP560" t="s">
        <v>3</v>
      </c>
      <c r="CQ560" t="s">
        <v>3</v>
      </c>
    </row>
    <row r="562" spans="1:245" x14ac:dyDescent="0.2">
      <c r="A562" s="2">
        <v>52</v>
      </c>
      <c r="B562" s="2">
        <f t="shared" ref="B562:G562" si="427">B796</f>
        <v>0</v>
      </c>
      <c r="C562" s="2">
        <f t="shared" si="427"/>
        <v>3</v>
      </c>
      <c r="D562" s="2">
        <f t="shared" si="427"/>
        <v>560</v>
      </c>
      <c r="E562" s="2">
        <f t="shared" si="427"/>
        <v>0</v>
      </c>
      <c r="F562" s="2" t="str">
        <f t="shared" si="427"/>
        <v>Новая локальная смета</v>
      </c>
      <c r="G562" s="2" t="str">
        <f t="shared" si="427"/>
        <v>Реконструкция КВЛ-10кВ ф.22  с ПС-377 до ЗТП-312 по адресу: г.Москва, поселение Краснопахорское, п.Минзаг (инв. №43313385).</v>
      </c>
      <c r="H562" s="2"/>
      <c r="I562" s="2"/>
      <c r="J562" s="2"/>
      <c r="K562" s="2"/>
      <c r="L562" s="2"/>
      <c r="M562" s="2"/>
      <c r="N562" s="2"/>
      <c r="O562" s="2">
        <f t="shared" ref="O562:AT562" si="428">O796</f>
        <v>1368860.02</v>
      </c>
      <c r="P562" s="2">
        <f t="shared" si="428"/>
        <v>714335.49</v>
      </c>
      <c r="Q562" s="2">
        <f t="shared" si="428"/>
        <v>285747.18</v>
      </c>
      <c r="R562" s="2">
        <f t="shared" si="428"/>
        <v>130391.75</v>
      </c>
      <c r="S562" s="2">
        <f t="shared" si="428"/>
        <v>368777.35</v>
      </c>
      <c r="T562" s="2">
        <f t="shared" si="428"/>
        <v>0</v>
      </c>
      <c r="U562" s="2">
        <f t="shared" si="428"/>
        <v>965.95813566999993</v>
      </c>
      <c r="V562" s="2">
        <f t="shared" si="428"/>
        <v>0</v>
      </c>
      <c r="W562" s="2">
        <f t="shared" si="428"/>
        <v>0</v>
      </c>
      <c r="X562" s="2">
        <f t="shared" si="428"/>
        <v>303078.55</v>
      </c>
      <c r="Y562" s="2">
        <f t="shared" si="428"/>
        <v>153407.15</v>
      </c>
      <c r="Z562" s="2">
        <f t="shared" si="428"/>
        <v>0</v>
      </c>
      <c r="AA562" s="2">
        <f t="shared" si="428"/>
        <v>0</v>
      </c>
      <c r="AB562" s="2">
        <f t="shared" si="428"/>
        <v>0</v>
      </c>
      <c r="AC562" s="2">
        <f t="shared" si="428"/>
        <v>0</v>
      </c>
      <c r="AD562" s="2">
        <f t="shared" si="428"/>
        <v>0</v>
      </c>
      <c r="AE562" s="2">
        <f t="shared" si="428"/>
        <v>0</v>
      </c>
      <c r="AF562" s="2">
        <f t="shared" si="428"/>
        <v>0</v>
      </c>
      <c r="AG562" s="2">
        <f t="shared" si="428"/>
        <v>0</v>
      </c>
      <c r="AH562" s="2">
        <f t="shared" si="428"/>
        <v>0</v>
      </c>
      <c r="AI562" s="2">
        <f t="shared" si="428"/>
        <v>0</v>
      </c>
      <c r="AJ562" s="2">
        <f t="shared" si="428"/>
        <v>0</v>
      </c>
      <c r="AK562" s="2">
        <f t="shared" si="428"/>
        <v>0</v>
      </c>
      <c r="AL562" s="2">
        <f t="shared" si="428"/>
        <v>0</v>
      </c>
      <c r="AM562" s="2">
        <f t="shared" si="428"/>
        <v>0</v>
      </c>
      <c r="AN562" s="2">
        <f t="shared" si="428"/>
        <v>0</v>
      </c>
      <c r="AO562" s="2">
        <f t="shared" si="428"/>
        <v>0</v>
      </c>
      <c r="AP562" s="2">
        <f t="shared" si="428"/>
        <v>0</v>
      </c>
      <c r="AQ562" s="2">
        <f t="shared" si="428"/>
        <v>0</v>
      </c>
      <c r="AR562" s="2">
        <f t="shared" si="428"/>
        <v>2033972.53</v>
      </c>
      <c r="AS562" s="2">
        <f t="shared" si="428"/>
        <v>471124.67</v>
      </c>
      <c r="AT562" s="2">
        <f t="shared" si="428"/>
        <v>1254244.08</v>
      </c>
      <c r="AU562" s="2">
        <f t="shared" ref="AU562:BZ562" si="429">AU796</f>
        <v>308603.78000000003</v>
      </c>
      <c r="AV562" s="2">
        <f t="shared" si="429"/>
        <v>714335.49</v>
      </c>
      <c r="AW562" s="2">
        <f t="shared" si="429"/>
        <v>714335.49</v>
      </c>
      <c r="AX562" s="2">
        <f t="shared" si="429"/>
        <v>0</v>
      </c>
      <c r="AY562" s="2">
        <f t="shared" si="429"/>
        <v>714335.49</v>
      </c>
      <c r="AZ562" s="2">
        <f t="shared" si="429"/>
        <v>0</v>
      </c>
      <c r="BA562" s="2">
        <f t="shared" si="429"/>
        <v>0</v>
      </c>
      <c r="BB562" s="2">
        <f t="shared" si="429"/>
        <v>0</v>
      </c>
      <c r="BC562" s="2">
        <f t="shared" si="429"/>
        <v>0</v>
      </c>
      <c r="BD562" s="2">
        <f t="shared" si="429"/>
        <v>0</v>
      </c>
      <c r="BE562" s="2">
        <f t="shared" si="429"/>
        <v>0</v>
      </c>
      <c r="BF562" s="2">
        <f t="shared" si="429"/>
        <v>0</v>
      </c>
      <c r="BG562" s="2">
        <f t="shared" si="429"/>
        <v>0</v>
      </c>
      <c r="BH562" s="2">
        <f t="shared" si="429"/>
        <v>0</v>
      </c>
      <c r="BI562" s="2">
        <f t="shared" si="429"/>
        <v>0</v>
      </c>
      <c r="BJ562" s="2">
        <f t="shared" si="429"/>
        <v>0</v>
      </c>
      <c r="BK562" s="2">
        <f t="shared" si="429"/>
        <v>0</v>
      </c>
      <c r="BL562" s="2">
        <f t="shared" si="429"/>
        <v>0</v>
      </c>
      <c r="BM562" s="2">
        <f t="shared" si="429"/>
        <v>0</v>
      </c>
      <c r="BN562" s="2">
        <f t="shared" si="429"/>
        <v>0</v>
      </c>
      <c r="BO562" s="2">
        <f t="shared" si="429"/>
        <v>0</v>
      </c>
      <c r="BP562" s="2">
        <f t="shared" si="429"/>
        <v>0</v>
      </c>
      <c r="BQ562" s="2">
        <f t="shared" si="429"/>
        <v>0</v>
      </c>
      <c r="BR562" s="2">
        <f t="shared" si="429"/>
        <v>0</v>
      </c>
      <c r="BS562" s="2">
        <f t="shared" si="429"/>
        <v>0</v>
      </c>
      <c r="BT562" s="2">
        <f t="shared" si="429"/>
        <v>0</v>
      </c>
      <c r="BU562" s="2">
        <f t="shared" si="429"/>
        <v>0</v>
      </c>
      <c r="BV562" s="2">
        <f t="shared" si="429"/>
        <v>0</v>
      </c>
      <c r="BW562" s="2">
        <f t="shared" si="429"/>
        <v>0</v>
      </c>
      <c r="BX562" s="2">
        <f t="shared" si="429"/>
        <v>0</v>
      </c>
      <c r="BY562" s="2">
        <f t="shared" si="429"/>
        <v>0</v>
      </c>
      <c r="BZ562" s="2">
        <f t="shared" si="429"/>
        <v>0</v>
      </c>
      <c r="CA562" s="2">
        <f t="shared" ref="CA562:DF562" si="430">CA796</f>
        <v>0</v>
      </c>
      <c r="CB562" s="2">
        <f t="shared" si="430"/>
        <v>0</v>
      </c>
      <c r="CC562" s="2">
        <f t="shared" si="430"/>
        <v>0</v>
      </c>
      <c r="CD562" s="2">
        <f t="shared" si="430"/>
        <v>0</v>
      </c>
      <c r="CE562" s="2">
        <f t="shared" si="430"/>
        <v>0</v>
      </c>
      <c r="CF562" s="2">
        <f t="shared" si="430"/>
        <v>0</v>
      </c>
      <c r="CG562" s="2">
        <f t="shared" si="430"/>
        <v>0</v>
      </c>
      <c r="CH562" s="2">
        <f t="shared" si="430"/>
        <v>0</v>
      </c>
      <c r="CI562" s="2">
        <f t="shared" si="430"/>
        <v>0</v>
      </c>
      <c r="CJ562" s="2">
        <f t="shared" si="430"/>
        <v>0</v>
      </c>
      <c r="CK562" s="2">
        <f t="shared" si="430"/>
        <v>0</v>
      </c>
      <c r="CL562" s="2">
        <f t="shared" si="430"/>
        <v>0</v>
      </c>
      <c r="CM562" s="2">
        <f t="shared" si="430"/>
        <v>0</v>
      </c>
      <c r="CN562" s="2">
        <f t="shared" si="430"/>
        <v>0</v>
      </c>
      <c r="CO562" s="2">
        <f t="shared" si="430"/>
        <v>0</v>
      </c>
      <c r="CP562" s="2">
        <f t="shared" si="430"/>
        <v>0</v>
      </c>
      <c r="CQ562" s="2">
        <f t="shared" si="430"/>
        <v>0</v>
      </c>
      <c r="CR562" s="2">
        <f t="shared" si="430"/>
        <v>0</v>
      </c>
      <c r="CS562" s="2">
        <f t="shared" si="430"/>
        <v>0</v>
      </c>
      <c r="CT562" s="2">
        <f t="shared" si="430"/>
        <v>0</v>
      </c>
      <c r="CU562" s="2">
        <f t="shared" si="430"/>
        <v>0</v>
      </c>
      <c r="CV562" s="2">
        <f t="shared" si="430"/>
        <v>0</v>
      </c>
      <c r="CW562" s="2">
        <f t="shared" si="430"/>
        <v>0</v>
      </c>
      <c r="CX562" s="2">
        <f t="shared" si="430"/>
        <v>0</v>
      </c>
      <c r="CY562" s="2">
        <f t="shared" si="430"/>
        <v>0</v>
      </c>
      <c r="CZ562" s="2">
        <f t="shared" si="430"/>
        <v>0</v>
      </c>
      <c r="DA562" s="2">
        <f t="shared" si="430"/>
        <v>0</v>
      </c>
      <c r="DB562" s="2">
        <f t="shared" si="430"/>
        <v>0</v>
      </c>
      <c r="DC562" s="2">
        <f t="shared" si="430"/>
        <v>0</v>
      </c>
      <c r="DD562" s="2">
        <f t="shared" si="430"/>
        <v>0</v>
      </c>
      <c r="DE562" s="2">
        <f t="shared" si="430"/>
        <v>0</v>
      </c>
      <c r="DF562" s="2">
        <f t="shared" si="430"/>
        <v>0</v>
      </c>
      <c r="DG562" s="3">
        <f t="shared" ref="DG562:EL562" si="431">DG796</f>
        <v>0</v>
      </c>
      <c r="DH562" s="3">
        <f t="shared" si="431"/>
        <v>0</v>
      </c>
      <c r="DI562" s="3">
        <f t="shared" si="431"/>
        <v>0</v>
      </c>
      <c r="DJ562" s="3">
        <f t="shared" si="431"/>
        <v>0</v>
      </c>
      <c r="DK562" s="3">
        <f t="shared" si="431"/>
        <v>0</v>
      </c>
      <c r="DL562" s="3">
        <f t="shared" si="431"/>
        <v>0</v>
      </c>
      <c r="DM562" s="3">
        <f t="shared" si="431"/>
        <v>0</v>
      </c>
      <c r="DN562" s="3">
        <f t="shared" si="431"/>
        <v>0</v>
      </c>
      <c r="DO562" s="3">
        <f t="shared" si="431"/>
        <v>0</v>
      </c>
      <c r="DP562" s="3">
        <f t="shared" si="431"/>
        <v>0</v>
      </c>
      <c r="DQ562" s="3">
        <f t="shared" si="431"/>
        <v>0</v>
      </c>
      <c r="DR562" s="3">
        <f t="shared" si="431"/>
        <v>0</v>
      </c>
      <c r="DS562" s="3">
        <f t="shared" si="431"/>
        <v>0</v>
      </c>
      <c r="DT562" s="3">
        <f t="shared" si="431"/>
        <v>0</v>
      </c>
      <c r="DU562" s="3">
        <f t="shared" si="431"/>
        <v>0</v>
      </c>
      <c r="DV562" s="3">
        <f t="shared" si="431"/>
        <v>0</v>
      </c>
      <c r="DW562" s="3">
        <f t="shared" si="431"/>
        <v>0</v>
      </c>
      <c r="DX562" s="3">
        <f t="shared" si="431"/>
        <v>0</v>
      </c>
      <c r="DY562" s="3">
        <f t="shared" si="431"/>
        <v>0</v>
      </c>
      <c r="DZ562" s="3">
        <f t="shared" si="431"/>
        <v>0</v>
      </c>
      <c r="EA562" s="3">
        <f t="shared" si="431"/>
        <v>0</v>
      </c>
      <c r="EB562" s="3">
        <f t="shared" si="431"/>
        <v>0</v>
      </c>
      <c r="EC562" s="3">
        <f t="shared" si="431"/>
        <v>0</v>
      </c>
      <c r="ED562" s="3">
        <f t="shared" si="431"/>
        <v>0</v>
      </c>
      <c r="EE562" s="3">
        <f t="shared" si="431"/>
        <v>0</v>
      </c>
      <c r="EF562" s="3">
        <f t="shared" si="431"/>
        <v>0</v>
      </c>
      <c r="EG562" s="3">
        <f t="shared" si="431"/>
        <v>0</v>
      </c>
      <c r="EH562" s="3">
        <f t="shared" si="431"/>
        <v>0</v>
      </c>
      <c r="EI562" s="3">
        <f t="shared" si="431"/>
        <v>0</v>
      </c>
      <c r="EJ562" s="3">
        <f t="shared" si="431"/>
        <v>0</v>
      </c>
      <c r="EK562" s="3">
        <f t="shared" si="431"/>
        <v>0</v>
      </c>
      <c r="EL562" s="3">
        <f t="shared" si="431"/>
        <v>0</v>
      </c>
      <c r="EM562" s="3">
        <f t="shared" ref="EM562:FR562" si="432">EM796</f>
        <v>0</v>
      </c>
      <c r="EN562" s="3">
        <f t="shared" si="432"/>
        <v>0</v>
      </c>
      <c r="EO562" s="3">
        <f t="shared" si="432"/>
        <v>0</v>
      </c>
      <c r="EP562" s="3">
        <f t="shared" si="432"/>
        <v>0</v>
      </c>
      <c r="EQ562" s="3">
        <f t="shared" si="432"/>
        <v>0</v>
      </c>
      <c r="ER562" s="3">
        <f t="shared" si="432"/>
        <v>0</v>
      </c>
      <c r="ES562" s="3">
        <f t="shared" si="432"/>
        <v>0</v>
      </c>
      <c r="ET562" s="3">
        <f t="shared" si="432"/>
        <v>0</v>
      </c>
      <c r="EU562" s="3">
        <f t="shared" si="432"/>
        <v>0</v>
      </c>
      <c r="EV562" s="3">
        <f t="shared" si="432"/>
        <v>0</v>
      </c>
      <c r="EW562" s="3">
        <f t="shared" si="432"/>
        <v>0</v>
      </c>
      <c r="EX562" s="3">
        <f t="shared" si="432"/>
        <v>0</v>
      </c>
      <c r="EY562" s="3">
        <f t="shared" si="432"/>
        <v>0</v>
      </c>
      <c r="EZ562" s="3">
        <f t="shared" si="432"/>
        <v>0</v>
      </c>
      <c r="FA562" s="3">
        <f t="shared" si="432"/>
        <v>0</v>
      </c>
      <c r="FB562" s="3">
        <f t="shared" si="432"/>
        <v>0</v>
      </c>
      <c r="FC562" s="3">
        <f t="shared" si="432"/>
        <v>0</v>
      </c>
      <c r="FD562" s="3">
        <f t="shared" si="432"/>
        <v>0</v>
      </c>
      <c r="FE562" s="3">
        <f t="shared" si="432"/>
        <v>0</v>
      </c>
      <c r="FF562" s="3">
        <f t="shared" si="432"/>
        <v>0</v>
      </c>
      <c r="FG562" s="3">
        <f t="shared" si="432"/>
        <v>0</v>
      </c>
      <c r="FH562" s="3">
        <f t="shared" si="432"/>
        <v>0</v>
      </c>
      <c r="FI562" s="3">
        <f t="shared" si="432"/>
        <v>0</v>
      </c>
      <c r="FJ562" s="3">
        <f t="shared" si="432"/>
        <v>0</v>
      </c>
      <c r="FK562" s="3">
        <f t="shared" si="432"/>
        <v>0</v>
      </c>
      <c r="FL562" s="3">
        <f t="shared" si="432"/>
        <v>0</v>
      </c>
      <c r="FM562" s="3">
        <f t="shared" si="432"/>
        <v>0</v>
      </c>
      <c r="FN562" s="3">
        <f t="shared" si="432"/>
        <v>0</v>
      </c>
      <c r="FO562" s="3">
        <f t="shared" si="432"/>
        <v>0</v>
      </c>
      <c r="FP562" s="3">
        <f t="shared" si="432"/>
        <v>0</v>
      </c>
      <c r="FQ562" s="3">
        <f t="shared" si="432"/>
        <v>0</v>
      </c>
      <c r="FR562" s="3">
        <f t="shared" si="432"/>
        <v>0</v>
      </c>
      <c r="FS562" s="3">
        <f t="shared" ref="FS562:GX562" si="433">FS796</f>
        <v>0</v>
      </c>
      <c r="FT562" s="3">
        <f t="shared" si="433"/>
        <v>0</v>
      </c>
      <c r="FU562" s="3">
        <f t="shared" si="433"/>
        <v>0</v>
      </c>
      <c r="FV562" s="3">
        <f t="shared" si="433"/>
        <v>0</v>
      </c>
      <c r="FW562" s="3">
        <f t="shared" si="433"/>
        <v>0</v>
      </c>
      <c r="FX562" s="3">
        <f t="shared" si="433"/>
        <v>0</v>
      </c>
      <c r="FY562" s="3">
        <f t="shared" si="433"/>
        <v>0</v>
      </c>
      <c r="FZ562" s="3">
        <f t="shared" si="433"/>
        <v>0</v>
      </c>
      <c r="GA562" s="3">
        <f t="shared" si="433"/>
        <v>0</v>
      </c>
      <c r="GB562" s="3">
        <f t="shared" si="433"/>
        <v>0</v>
      </c>
      <c r="GC562" s="3">
        <f t="shared" si="433"/>
        <v>0</v>
      </c>
      <c r="GD562" s="3">
        <f t="shared" si="433"/>
        <v>0</v>
      </c>
      <c r="GE562" s="3">
        <f t="shared" si="433"/>
        <v>0</v>
      </c>
      <c r="GF562" s="3">
        <f t="shared" si="433"/>
        <v>0</v>
      </c>
      <c r="GG562" s="3">
        <f t="shared" si="433"/>
        <v>0</v>
      </c>
      <c r="GH562" s="3">
        <f t="shared" si="433"/>
        <v>0</v>
      </c>
      <c r="GI562" s="3">
        <f t="shared" si="433"/>
        <v>0</v>
      </c>
      <c r="GJ562" s="3">
        <f t="shared" si="433"/>
        <v>0</v>
      </c>
      <c r="GK562" s="3">
        <f t="shared" si="433"/>
        <v>0</v>
      </c>
      <c r="GL562" s="3">
        <f t="shared" si="433"/>
        <v>0</v>
      </c>
      <c r="GM562" s="3">
        <f t="shared" si="433"/>
        <v>0</v>
      </c>
      <c r="GN562" s="3">
        <f t="shared" si="433"/>
        <v>0</v>
      </c>
      <c r="GO562" s="3">
        <f t="shared" si="433"/>
        <v>0</v>
      </c>
      <c r="GP562" s="3">
        <f t="shared" si="433"/>
        <v>0</v>
      </c>
      <c r="GQ562" s="3">
        <f t="shared" si="433"/>
        <v>0</v>
      </c>
      <c r="GR562" s="3">
        <f t="shared" si="433"/>
        <v>0</v>
      </c>
      <c r="GS562" s="3">
        <f t="shared" si="433"/>
        <v>0</v>
      </c>
      <c r="GT562" s="3">
        <f t="shared" si="433"/>
        <v>0</v>
      </c>
      <c r="GU562" s="3">
        <f t="shared" si="433"/>
        <v>0</v>
      </c>
      <c r="GV562" s="3">
        <f t="shared" si="433"/>
        <v>0</v>
      </c>
      <c r="GW562" s="3">
        <f t="shared" si="433"/>
        <v>0</v>
      </c>
      <c r="GX562" s="3">
        <f t="shared" si="433"/>
        <v>0</v>
      </c>
    </row>
    <row r="564" spans="1:245" x14ac:dyDescent="0.2">
      <c r="A564" s="1">
        <v>4</v>
      </c>
      <c r="B564" s="1">
        <v>0</v>
      </c>
      <c r="C564" s="1"/>
      <c r="D564" s="1">
        <f>ROW(A583)</f>
        <v>583</v>
      </c>
      <c r="E564" s="1"/>
      <c r="F564" s="1" t="s">
        <v>18</v>
      </c>
      <c r="G564" s="1" t="s">
        <v>19</v>
      </c>
      <c r="H564" s="1" t="s">
        <v>3</v>
      </c>
      <c r="I564" s="1">
        <v>0</v>
      </c>
      <c r="J564" s="1"/>
      <c r="K564" s="1">
        <v>0</v>
      </c>
      <c r="L564" s="1"/>
      <c r="M564" s="1" t="s">
        <v>3</v>
      </c>
      <c r="N564" s="1"/>
      <c r="O564" s="1"/>
      <c r="P564" s="1"/>
      <c r="Q564" s="1"/>
      <c r="R564" s="1"/>
      <c r="S564" s="1">
        <v>0</v>
      </c>
      <c r="T564" s="1"/>
      <c r="U564" s="1" t="s">
        <v>3</v>
      </c>
      <c r="V564" s="1">
        <v>0</v>
      </c>
      <c r="W564" s="1"/>
      <c r="X564" s="1"/>
      <c r="Y564" s="1"/>
      <c r="Z564" s="1"/>
      <c r="AA564" s="1"/>
      <c r="AB564" s="1" t="s">
        <v>3</v>
      </c>
      <c r="AC564" s="1" t="s">
        <v>3</v>
      </c>
      <c r="AD564" s="1" t="s">
        <v>3</v>
      </c>
      <c r="AE564" s="1" t="s">
        <v>3</v>
      </c>
      <c r="AF564" s="1" t="s">
        <v>3</v>
      </c>
      <c r="AG564" s="1" t="s">
        <v>3</v>
      </c>
      <c r="AH564" s="1"/>
      <c r="AI564" s="1"/>
      <c r="AJ564" s="1"/>
      <c r="AK564" s="1"/>
      <c r="AL564" s="1"/>
      <c r="AM564" s="1"/>
      <c r="AN564" s="1"/>
      <c r="AO564" s="1"/>
      <c r="AP564" s="1" t="s">
        <v>3</v>
      </c>
      <c r="AQ564" s="1" t="s">
        <v>3</v>
      </c>
      <c r="AR564" s="1" t="s">
        <v>3</v>
      </c>
      <c r="AS564" s="1"/>
      <c r="AT564" s="1"/>
      <c r="AU564" s="1"/>
      <c r="AV564" s="1"/>
      <c r="AW564" s="1"/>
      <c r="AX564" s="1"/>
      <c r="AY564" s="1"/>
      <c r="AZ564" s="1" t="s">
        <v>3</v>
      </c>
      <c r="BA564" s="1"/>
      <c r="BB564" s="1" t="s">
        <v>3</v>
      </c>
      <c r="BC564" s="1" t="s">
        <v>3</v>
      </c>
      <c r="BD564" s="1" t="s">
        <v>3</v>
      </c>
      <c r="BE564" s="1" t="s">
        <v>3</v>
      </c>
      <c r="BF564" s="1" t="s">
        <v>3</v>
      </c>
      <c r="BG564" s="1" t="s">
        <v>3</v>
      </c>
      <c r="BH564" s="1" t="s">
        <v>3</v>
      </c>
      <c r="BI564" s="1" t="s">
        <v>3</v>
      </c>
      <c r="BJ564" s="1" t="s">
        <v>3</v>
      </c>
      <c r="BK564" s="1" t="s">
        <v>3</v>
      </c>
      <c r="BL564" s="1" t="s">
        <v>3</v>
      </c>
      <c r="BM564" s="1" t="s">
        <v>3</v>
      </c>
      <c r="BN564" s="1" t="s">
        <v>3</v>
      </c>
      <c r="BO564" s="1" t="s">
        <v>3</v>
      </c>
      <c r="BP564" s="1" t="s">
        <v>3</v>
      </c>
      <c r="BQ564" s="1"/>
      <c r="BR564" s="1"/>
      <c r="BS564" s="1"/>
      <c r="BT564" s="1"/>
      <c r="BU564" s="1"/>
      <c r="BV564" s="1"/>
      <c r="BW564" s="1"/>
      <c r="BX564" s="1">
        <v>0</v>
      </c>
      <c r="BY564" s="1"/>
      <c r="BZ564" s="1"/>
      <c r="CA564" s="1"/>
      <c r="CB564" s="1"/>
      <c r="CC564" s="1"/>
      <c r="CD564" s="1"/>
      <c r="CE564" s="1"/>
      <c r="CF564" s="1"/>
      <c r="CG564" s="1"/>
      <c r="CH564" s="1"/>
      <c r="CI564" s="1"/>
      <c r="CJ564" s="1">
        <v>0</v>
      </c>
    </row>
    <row r="566" spans="1:245" x14ac:dyDescent="0.2">
      <c r="A566" s="2">
        <v>52</v>
      </c>
      <c r="B566" s="2">
        <f t="shared" ref="B566:G566" si="434">B583</f>
        <v>0</v>
      </c>
      <c r="C566" s="2">
        <f t="shared" si="434"/>
        <v>4</v>
      </c>
      <c r="D566" s="2">
        <f t="shared" si="434"/>
        <v>564</v>
      </c>
      <c r="E566" s="2">
        <f t="shared" si="434"/>
        <v>0</v>
      </c>
      <c r="F566" s="2" t="str">
        <f t="shared" si="434"/>
        <v>Новый раздел</v>
      </c>
      <c r="G566" s="2" t="str">
        <f t="shared" si="434"/>
        <v>Демонтажные работы</v>
      </c>
      <c r="H566" s="2"/>
      <c r="I566" s="2"/>
      <c r="J566" s="2"/>
      <c r="K566" s="2"/>
      <c r="L566" s="2"/>
      <c r="M566" s="2"/>
      <c r="N566" s="2"/>
      <c r="O566" s="2">
        <f t="shared" ref="O566:AT566" si="435">O583</f>
        <v>65004.21</v>
      </c>
      <c r="P566" s="2">
        <f t="shared" si="435"/>
        <v>0</v>
      </c>
      <c r="Q566" s="2">
        <f t="shared" si="435"/>
        <v>33758.21</v>
      </c>
      <c r="R566" s="2">
        <f t="shared" si="435"/>
        <v>10377.4</v>
      </c>
      <c r="S566" s="2">
        <f t="shared" si="435"/>
        <v>31246</v>
      </c>
      <c r="T566" s="2">
        <f t="shared" si="435"/>
        <v>0</v>
      </c>
      <c r="U566" s="2">
        <f t="shared" si="435"/>
        <v>89.686946669999969</v>
      </c>
      <c r="V566" s="2">
        <f t="shared" si="435"/>
        <v>0</v>
      </c>
      <c r="W566" s="2">
        <f t="shared" si="435"/>
        <v>0</v>
      </c>
      <c r="X566" s="2">
        <f t="shared" si="435"/>
        <v>27931.599999999999</v>
      </c>
      <c r="Y566" s="2">
        <f t="shared" si="435"/>
        <v>12810.86</v>
      </c>
      <c r="Z566" s="2">
        <f t="shared" si="435"/>
        <v>0</v>
      </c>
      <c r="AA566" s="2">
        <f t="shared" si="435"/>
        <v>0</v>
      </c>
      <c r="AB566" s="2">
        <f t="shared" si="435"/>
        <v>65004.21</v>
      </c>
      <c r="AC566" s="2">
        <f t="shared" si="435"/>
        <v>0</v>
      </c>
      <c r="AD566" s="2">
        <f t="shared" si="435"/>
        <v>33758.21</v>
      </c>
      <c r="AE566" s="2">
        <f t="shared" si="435"/>
        <v>10377.4</v>
      </c>
      <c r="AF566" s="2">
        <f t="shared" si="435"/>
        <v>31246</v>
      </c>
      <c r="AG566" s="2">
        <f t="shared" si="435"/>
        <v>0</v>
      </c>
      <c r="AH566" s="2">
        <f t="shared" si="435"/>
        <v>89.686946669999969</v>
      </c>
      <c r="AI566" s="2">
        <f t="shared" si="435"/>
        <v>0</v>
      </c>
      <c r="AJ566" s="2">
        <f t="shared" si="435"/>
        <v>0</v>
      </c>
      <c r="AK566" s="2">
        <f t="shared" si="435"/>
        <v>27931.599999999999</v>
      </c>
      <c r="AL566" s="2">
        <f t="shared" si="435"/>
        <v>12810.86</v>
      </c>
      <c r="AM566" s="2">
        <f t="shared" si="435"/>
        <v>0</v>
      </c>
      <c r="AN566" s="2">
        <f t="shared" si="435"/>
        <v>0</v>
      </c>
      <c r="AO566" s="2">
        <f t="shared" si="435"/>
        <v>0</v>
      </c>
      <c r="AP566" s="2">
        <f t="shared" si="435"/>
        <v>0</v>
      </c>
      <c r="AQ566" s="2">
        <f t="shared" si="435"/>
        <v>0</v>
      </c>
      <c r="AR566" s="2">
        <f t="shared" si="435"/>
        <v>122350.51</v>
      </c>
      <c r="AS566" s="2">
        <f t="shared" si="435"/>
        <v>95107.6</v>
      </c>
      <c r="AT566" s="2">
        <f t="shared" si="435"/>
        <v>27242.91</v>
      </c>
      <c r="AU566" s="2">
        <f t="shared" ref="AU566:BZ566" si="436">AU583</f>
        <v>0</v>
      </c>
      <c r="AV566" s="2">
        <f t="shared" si="436"/>
        <v>0</v>
      </c>
      <c r="AW566" s="2">
        <f t="shared" si="436"/>
        <v>0</v>
      </c>
      <c r="AX566" s="2">
        <f t="shared" si="436"/>
        <v>0</v>
      </c>
      <c r="AY566" s="2">
        <f t="shared" si="436"/>
        <v>0</v>
      </c>
      <c r="AZ566" s="2">
        <f t="shared" si="436"/>
        <v>0</v>
      </c>
      <c r="BA566" s="2">
        <f t="shared" si="436"/>
        <v>0</v>
      </c>
      <c r="BB566" s="2">
        <f t="shared" si="436"/>
        <v>0</v>
      </c>
      <c r="BC566" s="2">
        <f t="shared" si="436"/>
        <v>0</v>
      </c>
      <c r="BD566" s="2">
        <f t="shared" si="436"/>
        <v>0</v>
      </c>
      <c r="BE566" s="2">
        <f t="shared" si="436"/>
        <v>0</v>
      </c>
      <c r="BF566" s="2">
        <f t="shared" si="436"/>
        <v>0</v>
      </c>
      <c r="BG566" s="2">
        <f t="shared" si="436"/>
        <v>0</v>
      </c>
      <c r="BH566" s="2">
        <f t="shared" si="436"/>
        <v>0</v>
      </c>
      <c r="BI566" s="2">
        <f t="shared" si="436"/>
        <v>0</v>
      </c>
      <c r="BJ566" s="2">
        <f t="shared" si="436"/>
        <v>0</v>
      </c>
      <c r="BK566" s="2">
        <f t="shared" si="436"/>
        <v>0</v>
      </c>
      <c r="BL566" s="2">
        <f t="shared" si="436"/>
        <v>0</v>
      </c>
      <c r="BM566" s="2">
        <f t="shared" si="436"/>
        <v>0</v>
      </c>
      <c r="BN566" s="2">
        <f t="shared" si="436"/>
        <v>0</v>
      </c>
      <c r="BO566" s="2">
        <f t="shared" si="436"/>
        <v>0</v>
      </c>
      <c r="BP566" s="2">
        <f t="shared" si="436"/>
        <v>0</v>
      </c>
      <c r="BQ566" s="2">
        <f t="shared" si="436"/>
        <v>0</v>
      </c>
      <c r="BR566" s="2">
        <f t="shared" si="436"/>
        <v>0</v>
      </c>
      <c r="BS566" s="2">
        <f t="shared" si="436"/>
        <v>0</v>
      </c>
      <c r="BT566" s="2">
        <f t="shared" si="436"/>
        <v>0</v>
      </c>
      <c r="BU566" s="2">
        <f t="shared" si="436"/>
        <v>0</v>
      </c>
      <c r="BV566" s="2">
        <f t="shared" si="436"/>
        <v>0</v>
      </c>
      <c r="BW566" s="2">
        <f t="shared" si="436"/>
        <v>0</v>
      </c>
      <c r="BX566" s="2">
        <f t="shared" si="436"/>
        <v>0</v>
      </c>
      <c r="BY566" s="2">
        <f t="shared" si="436"/>
        <v>0</v>
      </c>
      <c r="BZ566" s="2">
        <f t="shared" si="436"/>
        <v>0</v>
      </c>
      <c r="CA566" s="2">
        <f t="shared" ref="CA566:DF566" si="437">CA583</f>
        <v>122350.51</v>
      </c>
      <c r="CB566" s="2">
        <f t="shared" si="437"/>
        <v>95107.6</v>
      </c>
      <c r="CC566" s="2">
        <f t="shared" si="437"/>
        <v>27242.91</v>
      </c>
      <c r="CD566" s="2">
        <f t="shared" si="437"/>
        <v>0</v>
      </c>
      <c r="CE566" s="2">
        <f t="shared" si="437"/>
        <v>0</v>
      </c>
      <c r="CF566" s="2">
        <f t="shared" si="437"/>
        <v>0</v>
      </c>
      <c r="CG566" s="2">
        <f t="shared" si="437"/>
        <v>0</v>
      </c>
      <c r="CH566" s="2">
        <f t="shared" si="437"/>
        <v>0</v>
      </c>
      <c r="CI566" s="2">
        <f t="shared" si="437"/>
        <v>0</v>
      </c>
      <c r="CJ566" s="2">
        <f t="shared" si="437"/>
        <v>0</v>
      </c>
      <c r="CK566" s="2">
        <f t="shared" si="437"/>
        <v>0</v>
      </c>
      <c r="CL566" s="2">
        <f t="shared" si="437"/>
        <v>0</v>
      </c>
      <c r="CM566" s="2">
        <f t="shared" si="437"/>
        <v>0</v>
      </c>
      <c r="CN566" s="2">
        <f t="shared" si="437"/>
        <v>0</v>
      </c>
      <c r="CO566" s="2">
        <f t="shared" si="437"/>
        <v>0</v>
      </c>
      <c r="CP566" s="2">
        <f t="shared" si="437"/>
        <v>0</v>
      </c>
      <c r="CQ566" s="2">
        <f t="shared" si="437"/>
        <v>0</v>
      </c>
      <c r="CR566" s="2">
        <f t="shared" si="437"/>
        <v>0</v>
      </c>
      <c r="CS566" s="2">
        <f t="shared" si="437"/>
        <v>0</v>
      </c>
      <c r="CT566" s="2">
        <f t="shared" si="437"/>
        <v>0</v>
      </c>
      <c r="CU566" s="2">
        <f t="shared" si="437"/>
        <v>0</v>
      </c>
      <c r="CV566" s="2">
        <f t="shared" si="437"/>
        <v>0</v>
      </c>
      <c r="CW566" s="2">
        <f t="shared" si="437"/>
        <v>0</v>
      </c>
      <c r="CX566" s="2">
        <f t="shared" si="437"/>
        <v>0</v>
      </c>
      <c r="CY566" s="2">
        <f t="shared" si="437"/>
        <v>0</v>
      </c>
      <c r="CZ566" s="2">
        <f t="shared" si="437"/>
        <v>0</v>
      </c>
      <c r="DA566" s="2">
        <f t="shared" si="437"/>
        <v>0</v>
      </c>
      <c r="DB566" s="2">
        <f t="shared" si="437"/>
        <v>0</v>
      </c>
      <c r="DC566" s="2">
        <f t="shared" si="437"/>
        <v>0</v>
      </c>
      <c r="DD566" s="2">
        <f t="shared" si="437"/>
        <v>0</v>
      </c>
      <c r="DE566" s="2">
        <f t="shared" si="437"/>
        <v>0</v>
      </c>
      <c r="DF566" s="2">
        <f t="shared" si="437"/>
        <v>0</v>
      </c>
      <c r="DG566" s="3">
        <f t="shared" ref="DG566:EL566" si="438">DG583</f>
        <v>0</v>
      </c>
      <c r="DH566" s="3">
        <f t="shared" si="438"/>
        <v>0</v>
      </c>
      <c r="DI566" s="3">
        <f t="shared" si="438"/>
        <v>0</v>
      </c>
      <c r="DJ566" s="3">
        <f t="shared" si="438"/>
        <v>0</v>
      </c>
      <c r="DK566" s="3">
        <f t="shared" si="438"/>
        <v>0</v>
      </c>
      <c r="DL566" s="3">
        <f t="shared" si="438"/>
        <v>0</v>
      </c>
      <c r="DM566" s="3">
        <f t="shared" si="438"/>
        <v>0</v>
      </c>
      <c r="DN566" s="3">
        <f t="shared" si="438"/>
        <v>0</v>
      </c>
      <c r="DO566" s="3">
        <f t="shared" si="438"/>
        <v>0</v>
      </c>
      <c r="DP566" s="3">
        <f t="shared" si="438"/>
        <v>0</v>
      </c>
      <c r="DQ566" s="3">
        <f t="shared" si="438"/>
        <v>0</v>
      </c>
      <c r="DR566" s="3">
        <f t="shared" si="438"/>
        <v>0</v>
      </c>
      <c r="DS566" s="3">
        <f t="shared" si="438"/>
        <v>0</v>
      </c>
      <c r="DT566" s="3">
        <f t="shared" si="438"/>
        <v>0</v>
      </c>
      <c r="DU566" s="3">
        <f t="shared" si="438"/>
        <v>0</v>
      </c>
      <c r="DV566" s="3">
        <f t="shared" si="438"/>
        <v>0</v>
      </c>
      <c r="DW566" s="3">
        <f t="shared" si="438"/>
        <v>0</v>
      </c>
      <c r="DX566" s="3">
        <f t="shared" si="438"/>
        <v>0</v>
      </c>
      <c r="DY566" s="3">
        <f t="shared" si="438"/>
        <v>0</v>
      </c>
      <c r="DZ566" s="3">
        <f t="shared" si="438"/>
        <v>0</v>
      </c>
      <c r="EA566" s="3">
        <f t="shared" si="438"/>
        <v>0</v>
      </c>
      <c r="EB566" s="3">
        <f t="shared" si="438"/>
        <v>0</v>
      </c>
      <c r="EC566" s="3">
        <f t="shared" si="438"/>
        <v>0</v>
      </c>
      <c r="ED566" s="3">
        <f t="shared" si="438"/>
        <v>0</v>
      </c>
      <c r="EE566" s="3">
        <f t="shared" si="438"/>
        <v>0</v>
      </c>
      <c r="EF566" s="3">
        <f t="shared" si="438"/>
        <v>0</v>
      </c>
      <c r="EG566" s="3">
        <f t="shared" si="438"/>
        <v>0</v>
      </c>
      <c r="EH566" s="3">
        <f t="shared" si="438"/>
        <v>0</v>
      </c>
      <c r="EI566" s="3">
        <f t="shared" si="438"/>
        <v>0</v>
      </c>
      <c r="EJ566" s="3">
        <f t="shared" si="438"/>
        <v>0</v>
      </c>
      <c r="EK566" s="3">
        <f t="shared" si="438"/>
        <v>0</v>
      </c>
      <c r="EL566" s="3">
        <f t="shared" si="438"/>
        <v>0</v>
      </c>
      <c r="EM566" s="3">
        <f t="shared" ref="EM566:FR566" si="439">EM583</f>
        <v>0</v>
      </c>
      <c r="EN566" s="3">
        <f t="shared" si="439"/>
        <v>0</v>
      </c>
      <c r="EO566" s="3">
        <f t="shared" si="439"/>
        <v>0</v>
      </c>
      <c r="EP566" s="3">
        <f t="shared" si="439"/>
        <v>0</v>
      </c>
      <c r="EQ566" s="3">
        <f t="shared" si="439"/>
        <v>0</v>
      </c>
      <c r="ER566" s="3">
        <f t="shared" si="439"/>
        <v>0</v>
      </c>
      <c r="ES566" s="3">
        <f t="shared" si="439"/>
        <v>0</v>
      </c>
      <c r="ET566" s="3">
        <f t="shared" si="439"/>
        <v>0</v>
      </c>
      <c r="EU566" s="3">
        <f t="shared" si="439"/>
        <v>0</v>
      </c>
      <c r="EV566" s="3">
        <f t="shared" si="439"/>
        <v>0</v>
      </c>
      <c r="EW566" s="3">
        <f t="shared" si="439"/>
        <v>0</v>
      </c>
      <c r="EX566" s="3">
        <f t="shared" si="439"/>
        <v>0</v>
      </c>
      <c r="EY566" s="3">
        <f t="shared" si="439"/>
        <v>0</v>
      </c>
      <c r="EZ566" s="3">
        <f t="shared" si="439"/>
        <v>0</v>
      </c>
      <c r="FA566" s="3">
        <f t="shared" si="439"/>
        <v>0</v>
      </c>
      <c r="FB566" s="3">
        <f t="shared" si="439"/>
        <v>0</v>
      </c>
      <c r="FC566" s="3">
        <f t="shared" si="439"/>
        <v>0</v>
      </c>
      <c r="FD566" s="3">
        <f t="shared" si="439"/>
        <v>0</v>
      </c>
      <c r="FE566" s="3">
        <f t="shared" si="439"/>
        <v>0</v>
      </c>
      <c r="FF566" s="3">
        <f t="shared" si="439"/>
        <v>0</v>
      </c>
      <c r="FG566" s="3">
        <f t="shared" si="439"/>
        <v>0</v>
      </c>
      <c r="FH566" s="3">
        <f t="shared" si="439"/>
        <v>0</v>
      </c>
      <c r="FI566" s="3">
        <f t="shared" si="439"/>
        <v>0</v>
      </c>
      <c r="FJ566" s="3">
        <f t="shared" si="439"/>
        <v>0</v>
      </c>
      <c r="FK566" s="3">
        <f t="shared" si="439"/>
        <v>0</v>
      </c>
      <c r="FL566" s="3">
        <f t="shared" si="439"/>
        <v>0</v>
      </c>
      <c r="FM566" s="3">
        <f t="shared" si="439"/>
        <v>0</v>
      </c>
      <c r="FN566" s="3">
        <f t="shared" si="439"/>
        <v>0</v>
      </c>
      <c r="FO566" s="3">
        <f t="shared" si="439"/>
        <v>0</v>
      </c>
      <c r="FP566" s="3">
        <f t="shared" si="439"/>
        <v>0</v>
      </c>
      <c r="FQ566" s="3">
        <f t="shared" si="439"/>
        <v>0</v>
      </c>
      <c r="FR566" s="3">
        <f t="shared" si="439"/>
        <v>0</v>
      </c>
      <c r="FS566" s="3">
        <f t="shared" ref="FS566:GX566" si="440">FS583</f>
        <v>0</v>
      </c>
      <c r="FT566" s="3">
        <f t="shared" si="440"/>
        <v>0</v>
      </c>
      <c r="FU566" s="3">
        <f t="shared" si="440"/>
        <v>0</v>
      </c>
      <c r="FV566" s="3">
        <f t="shared" si="440"/>
        <v>0</v>
      </c>
      <c r="FW566" s="3">
        <f t="shared" si="440"/>
        <v>0</v>
      </c>
      <c r="FX566" s="3">
        <f t="shared" si="440"/>
        <v>0</v>
      </c>
      <c r="FY566" s="3">
        <f t="shared" si="440"/>
        <v>0</v>
      </c>
      <c r="FZ566" s="3">
        <f t="shared" si="440"/>
        <v>0</v>
      </c>
      <c r="GA566" s="3">
        <f t="shared" si="440"/>
        <v>0</v>
      </c>
      <c r="GB566" s="3">
        <f t="shared" si="440"/>
        <v>0</v>
      </c>
      <c r="GC566" s="3">
        <f t="shared" si="440"/>
        <v>0</v>
      </c>
      <c r="GD566" s="3">
        <f t="shared" si="440"/>
        <v>0</v>
      </c>
      <c r="GE566" s="3">
        <f t="shared" si="440"/>
        <v>0</v>
      </c>
      <c r="GF566" s="3">
        <f t="shared" si="440"/>
        <v>0</v>
      </c>
      <c r="GG566" s="3">
        <f t="shared" si="440"/>
        <v>0</v>
      </c>
      <c r="GH566" s="3">
        <f t="shared" si="440"/>
        <v>0</v>
      </c>
      <c r="GI566" s="3">
        <f t="shared" si="440"/>
        <v>0</v>
      </c>
      <c r="GJ566" s="3">
        <f t="shared" si="440"/>
        <v>0</v>
      </c>
      <c r="GK566" s="3">
        <f t="shared" si="440"/>
        <v>0</v>
      </c>
      <c r="GL566" s="3">
        <f t="shared" si="440"/>
        <v>0</v>
      </c>
      <c r="GM566" s="3">
        <f t="shared" si="440"/>
        <v>0</v>
      </c>
      <c r="GN566" s="3">
        <f t="shared" si="440"/>
        <v>0</v>
      </c>
      <c r="GO566" s="3">
        <f t="shared" si="440"/>
        <v>0</v>
      </c>
      <c r="GP566" s="3">
        <f t="shared" si="440"/>
        <v>0</v>
      </c>
      <c r="GQ566" s="3">
        <f t="shared" si="440"/>
        <v>0</v>
      </c>
      <c r="GR566" s="3">
        <f t="shared" si="440"/>
        <v>0</v>
      </c>
      <c r="GS566" s="3">
        <f t="shared" si="440"/>
        <v>0</v>
      </c>
      <c r="GT566" s="3">
        <f t="shared" si="440"/>
        <v>0</v>
      </c>
      <c r="GU566" s="3">
        <f t="shared" si="440"/>
        <v>0</v>
      </c>
      <c r="GV566" s="3">
        <f t="shared" si="440"/>
        <v>0</v>
      </c>
      <c r="GW566" s="3">
        <f t="shared" si="440"/>
        <v>0</v>
      </c>
      <c r="GX566" s="3">
        <f t="shared" si="440"/>
        <v>0</v>
      </c>
    </row>
    <row r="568" spans="1:245" x14ac:dyDescent="0.2">
      <c r="A568">
        <v>17</v>
      </c>
      <c r="B568">
        <v>0</v>
      </c>
      <c r="C568">
        <f>ROW(SmtRes!A126)</f>
        <v>126</v>
      </c>
      <c r="D568">
        <f>ROW(EtalonRes!A211)</f>
        <v>211</v>
      </c>
      <c r="E568" t="s">
        <v>20</v>
      </c>
      <c r="F568" t="s">
        <v>21</v>
      </c>
      <c r="G568" t="s">
        <v>22</v>
      </c>
      <c r="H568" t="s">
        <v>23</v>
      </c>
      <c r="I568">
        <v>3</v>
      </c>
      <c r="J568">
        <v>0</v>
      </c>
      <c r="K568">
        <v>3</v>
      </c>
      <c r="O568">
        <f t="shared" ref="O568:O581" si="441">ROUND(CP568,2)</f>
        <v>6332.04</v>
      </c>
      <c r="P568">
        <f t="shared" ref="P568:P581" si="442">ROUND((ROUND((AC568*AW568*I568),2)*BC568),2)</f>
        <v>0</v>
      </c>
      <c r="Q568">
        <f>(ROUND((ROUND(((ET568)*AV568*I568),2)*BB568),2)+ROUND((ROUND(((AE568-(EU568))*AV568*I568),2)*BS568),2))</f>
        <v>4618.43</v>
      </c>
      <c r="R568">
        <f t="shared" ref="R568:R581" si="443">ROUND((ROUND((AE568*AV568*I568),2)*BS568),2)</f>
        <v>1272.3699999999999</v>
      </c>
      <c r="S568">
        <f t="shared" ref="S568:S581" si="444">ROUND((ROUND((AF568*AV568*I568),2)*BA568),2)</f>
        <v>1713.61</v>
      </c>
      <c r="T568">
        <f t="shared" ref="T568:T581" si="445">ROUND(CU568*I568,2)</f>
        <v>0</v>
      </c>
      <c r="U568">
        <f t="shared" ref="U568:U581" si="446">CV568*I568</f>
        <v>5.0219399999999998</v>
      </c>
      <c r="V568">
        <f t="shared" ref="V568:V581" si="447">CW568*I568</f>
        <v>0</v>
      </c>
      <c r="W568">
        <f t="shared" ref="W568:W581" si="448">ROUND(CX568*I568,2)</f>
        <v>0</v>
      </c>
      <c r="X568">
        <f t="shared" ref="X568:X581" si="449">ROUND(CY568,2)</f>
        <v>1610.79</v>
      </c>
      <c r="Y568">
        <f t="shared" ref="Y568:Y581" si="450">ROUND(CZ568,2)</f>
        <v>702.58</v>
      </c>
      <c r="AA568">
        <v>54346617</v>
      </c>
      <c r="AB568">
        <f t="shared" ref="AB568:AB581" si="451">ROUND((AC568+AD568+AF568),6)</f>
        <v>161.53</v>
      </c>
      <c r="AC568">
        <f>ROUND((ES568),6)</f>
        <v>0</v>
      </c>
      <c r="AD568">
        <f>ROUND((((ET568)-(EU568))+AE568),6)</f>
        <v>143.19999999999999</v>
      </c>
      <c r="AE568">
        <f>ROUND((EU568),6)</f>
        <v>13.61</v>
      </c>
      <c r="AF568">
        <f>ROUND((EV568),6)</f>
        <v>18.329999999999998</v>
      </c>
      <c r="AG568">
        <f t="shared" ref="AG568:AG581" si="452">ROUND((AP568),6)</f>
        <v>0</v>
      </c>
      <c r="AH568">
        <f>(EW568)</f>
        <v>1.54</v>
      </c>
      <c r="AI568">
        <f>(EX568)</f>
        <v>0</v>
      </c>
      <c r="AJ568">
        <f t="shared" ref="AJ568:AJ581" si="453">(AS568)</f>
        <v>0</v>
      </c>
      <c r="AK568">
        <v>161.53</v>
      </c>
      <c r="AL568">
        <v>0</v>
      </c>
      <c r="AM568">
        <v>143.19999999999999</v>
      </c>
      <c r="AN568">
        <v>13.61</v>
      </c>
      <c r="AO568">
        <v>18.329999999999998</v>
      </c>
      <c r="AP568">
        <v>0</v>
      </c>
      <c r="AQ568">
        <v>1.54</v>
      </c>
      <c r="AR568">
        <v>0</v>
      </c>
      <c r="AS568">
        <v>0</v>
      </c>
      <c r="AT568">
        <v>94</v>
      </c>
      <c r="AU568">
        <v>41</v>
      </c>
      <c r="AV568">
        <v>1.087</v>
      </c>
      <c r="AW568">
        <v>1</v>
      </c>
      <c r="AZ568">
        <v>1</v>
      </c>
      <c r="BA568">
        <v>28.67</v>
      </c>
      <c r="BB568">
        <v>9.89</v>
      </c>
      <c r="BC568">
        <v>1</v>
      </c>
      <c r="BD568" t="s">
        <v>3</v>
      </c>
      <c r="BE568" t="s">
        <v>3</v>
      </c>
      <c r="BF568" t="s">
        <v>3</v>
      </c>
      <c r="BG568" t="s">
        <v>3</v>
      </c>
      <c r="BH568">
        <v>0</v>
      </c>
      <c r="BI568">
        <v>1</v>
      </c>
      <c r="BJ568" t="s">
        <v>24</v>
      </c>
      <c r="BM568">
        <v>235</v>
      </c>
      <c r="BN568">
        <v>0</v>
      </c>
      <c r="BO568" t="s">
        <v>21</v>
      </c>
      <c r="BP568">
        <v>1</v>
      </c>
      <c r="BQ568">
        <v>30</v>
      </c>
      <c r="BR568">
        <v>0</v>
      </c>
      <c r="BS568">
        <v>28.67</v>
      </c>
      <c r="BT568">
        <v>1</v>
      </c>
      <c r="BU568">
        <v>1</v>
      </c>
      <c r="BV568">
        <v>1</v>
      </c>
      <c r="BW568">
        <v>1</v>
      </c>
      <c r="BX568">
        <v>1</v>
      </c>
      <c r="BY568" t="s">
        <v>3</v>
      </c>
      <c r="BZ568">
        <v>94</v>
      </c>
      <c r="CA568">
        <v>41</v>
      </c>
      <c r="CB568" t="s">
        <v>3</v>
      </c>
      <c r="CE568">
        <v>30</v>
      </c>
      <c r="CF568">
        <v>0</v>
      </c>
      <c r="CG568">
        <v>0</v>
      </c>
      <c r="CM568">
        <v>0</v>
      </c>
      <c r="CN568" t="s">
        <v>3</v>
      </c>
      <c r="CO568">
        <v>0</v>
      </c>
      <c r="CP568">
        <f t="shared" ref="CP568:CP581" si="454">(P568+Q568+S568)</f>
        <v>6332.04</v>
      </c>
      <c r="CQ568">
        <f t="shared" ref="CQ568:CQ581" si="455">ROUND((ROUND((AC568*AW568*1),2)*BC568),2)</f>
        <v>0</v>
      </c>
      <c r="CR568">
        <f>(ROUND((ROUND(((ET568)*AV568*1),2)*BB568),2)+ROUND((ROUND(((AE568-(EU568))*AV568*1),2)*BS568),2))</f>
        <v>1539.48</v>
      </c>
      <c r="CS568">
        <f t="shared" ref="CS568:CS581" si="456">ROUND((ROUND((AE568*AV568*1),2)*BS568),2)</f>
        <v>424.03</v>
      </c>
      <c r="CT568">
        <f t="shared" ref="CT568:CT581" si="457">ROUND((ROUND((AF568*AV568*1),2)*BA568),2)</f>
        <v>571.11</v>
      </c>
      <c r="CU568">
        <f t="shared" ref="CU568:CU581" si="458">AG568</f>
        <v>0</v>
      </c>
      <c r="CV568">
        <f t="shared" ref="CV568:CV581" si="459">(AH568*AV568)</f>
        <v>1.67398</v>
      </c>
      <c r="CW568">
        <f t="shared" ref="CW568:CW581" si="460">AI568</f>
        <v>0</v>
      </c>
      <c r="CX568">
        <f t="shared" ref="CX568:CX581" si="461">AJ568</f>
        <v>0</v>
      </c>
      <c r="CY568">
        <f t="shared" ref="CY568:CY581" si="462">S568*(BZ568/100)</f>
        <v>1610.7933999999998</v>
      </c>
      <c r="CZ568">
        <f t="shared" ref="CZ568:CZ581" si="463">S568*(CA568/100)</f>
        <v>702.5800999999999</v>
      </c>
      <c r="DC568" t="s">
        <v>3</v>
      </c>
      <c r="DD568" t="s">
        <v>3</v>
      </c>
      <c r="DE568" t="s">
        <v>3</v>
      </c>
      <c r="DF568" t="s">
        <v>3</v>
      </c>
      <c r="DG568" t="s">
        <v>3</v>
      </c>
      <c r="DH568" t="s">
        <v>3</v>
      </c>
      <c r="DI568" t="s">
        <v>3</v>
      </c>
      <c r="DJ568" t="s">
        <v>3</v>
      </c>
      <c r="DK568" t="s">
        <v>3</v>
      </c>
      <c r="DL568" t="s">
        <v>3</v>
      </c>
      <c r="DM568" t="s">
        <v>3</v>
      </c>
      <c r="DN568">
        <v>114</v>
      </c>
      <c r="DO568">
        <v>80</v>
      </c>
      <c r="DP568">
        <v>1.087</v>
      </c>
      <c r="DQ568">
        <v>1</v>
      </c>
      <c r="DU568">
        <v>1013</v>
      </c>
      <c r="DV568" t="s">
        <v>23</v>
      </c>
      <c r="DW568" t="s">
        <v>23</v>
      </c>
      <c r="DX568">
        <v>1</v>
      </c>
      <c r="DZ568" t="s">
        <v>3</v>
      </c>
      <c r="EA568" t="s">
        <v>3</v>
      </c>
      <c r="EB568" t="s">
        <v>3</v>
      </c>
      <c r="EC568" t="s">
        <v>3</v>
      </c>
      <c r="EE568">
        <v>54007979</v>
      </c>
      <c r="EF568">
        <v>30</v>
      </c>
      <c r="EG568" t="s">
        <v>25</v>
      </c>
      <c r="EH568">
        <v>0</v>
      </c>
      <c r="EI568" t="s">
        <v>3</v>
      </c>
      <c r="EJ568">
        <v>1</v>
      </c>
      <c r="EK568">
        <v>235</v>
      </c>
      <c r="EL568" t="s">
        <v>26</v>
      </c>
      <c r="EM568" t="s">
        <v>27</v>
      </c>
      <c r="EO568" t="s">
        <v>3</v>
      </c>
      <c r="EQ568">
        <v>0</v>
      </c>
      <c r="ER568">
        <v>161.53</v>
      </c>
      <c r="ES568">
        <v>0</v>
      </c>
      <c r="ET568">
        <v>143.19999999999999</v>
      </c>
      <c r="EU568">
        <v>13.61</v>
      </c>
      <c r="EV568">
        <v>18.329999999999998</v>
      </c>
      <c r="EW568">
        <v>1.54</v>
      </c>
      <c r="EX568">
        <v>0</v>
      </c>
      <c r="EY568">
        <v>0</v>
      </c>
      <c r="FQ568">
        <v>0</v>
      </c>
      <c r="FR568">
        <f t="shared" ref="FR568:FR581" si="464">ROUND(IF(AND(BH568=3,BI568=3),P568,0),2)</f>
        <v>0</v>
      </c>
      <c r="FS568">
        <v>0</v>
      </c>
      <c r="FX568">
        <v>114</v>
      </c>
      <c r="FY568">
        <v>80</v>
      </c>
      <c r="GA568" t="s">
        <v>3</v>
      </c>
      <c r="GD568">
        <v>0</v>
      </c>
      <c r="GF568">
        <v>-1851714717</v>
      </c>
      <c r="GG568">
        <v>2</v>
      </c>
      <c r="GH568">
        <v>1</v>
      </c>
      <c r="GI568">
        <v>2</v>
      </c>
      <c r="GJ568">
        <v>0</v>
      </c>
      <c r="GK568">
        <f>ROUND(R568*(R12)/100,2)</f>
        <v>2035.79</v>
      </c>
      <c r="GL568">
        <f t="shared" ref="GL568:GL581" si="465">ROUND(IF(AND(BH568=3,BI568=3,FS568&lt;&gt;0),P568,0),2)</f>
        <v>0</v>
      </c>
      <c r="GM568">
        <f t="shared" ref="GM568:GM581" si="466">ROUND(O568+X568+Y568+GK568,2)+GX568</f>
        <v>10681.2</v>
      </c>
      <c r="GN568">
        <f t="shared" ref="GN568:GN581" si="467">IF(OR(BI568=0,BI568=1),ROUND(O568+X568+Y568+GK568,2),0)</f>
        <v>10681.2</v>
      </c>
      <c r="GO568">
        <f t="shared" ref="GO568:GO581" si="468">IF(BI568=2,ROUND(O568+X568+Y568+GK568,2),0)</f>
        <v>0</v>
      </c>
      <c r="GP568">
        <f t="shared" ref="GP568:GP581" si="469">IF(BI568=4,ROUND(O568+X568+Y568+GK568,2)+GX568,0)</f>
        <v>0</v>
      </c>
      <c r="GR568">
        <v>0</v>
      </c>
      <c r="GS568">
        <v>0</v>
      </c>
      <c r="GT568">
        <v>0</v>
      </c>
      <c r="GU568" t="s">
        <v>3</v>
      </c>
      <c r="GV568">
        <f t="shared" ref="GV568:GV581" si="470">ROUND((GT568),6)</f>
        <v>0</v>
      </c>
      <c r="GW568">
        <v>1</v>
      </c>
      <c r="GX568">
        <f t="shared" ref="GX568:GX581" si="471">ROUND(HC568*I568,2)</f>
        <v>0</v>
      </c>
      <c r="HA568">
        <v>0</v>
      </c>
      <c r="HB568">
        <v>0</v>
      </c>
      <c r="HC568">
        <f t="shared" ref="HC568:HC581" si="472">GV568*GW568</f>
        <v>0</v>
      </c>
      <c r="HE568" t="s">
        <v>3</v>
      </c>
      <c r="HF568" t="s">
        <v>3</v>
      </c>
      <c r="HM568" t="s">
        <v>3</v>
      </c>
      <c r="HN568" t="s">
        <v>3</v>
      </c>
      <c r="HO568" t="s">
        <v>3</v>
      </c>
      <c r="HP568" t="s">
        <v>3</v>
      </c>
      <c r="HQ568" t="s">
        <v>3</v>
      </c>
      <c r="IK568">
        <v>0</v>
      </c>
    </row>
    <row r="569" spans="1:245" x14ac:dyDescent="0.2">
      <c r="A569">
        <v>17</v>
      </c>
      <c r="B569">
        <v>0</v>
      </c>
      <c r="C569">
        <f>ROW(SmtRes!A131)</f>
        <v>131</v>
      </c>
      <c r="D569">
        <f>ROW(EtalonRes!A217)</f>
        <v>217</v>
      </c>
      <c r="E569" t="s">
        <v>28</v>
      </c>
      <c r="F569" t="s">
        <v>29</v>
      </c>
      <c r="G569" t="s">
        <v>30</v>
      </c>
      <c r="H569" t="s">
        <v>31</v>
      </c>
      <c r="I569">
        <v>1.0449999999999999</v>
      </c>
      <c r="J569">
        <v>0</v>
      </c>
      <c r="K569">
        <v>1.0449999999999999</v>
      </c>
      <c r="O569">
        <f t="shared" si="441"/>
        <v>18488.3</v>
      </c>
      <c r="P569">
        <f t="shared" si="442"/>
        <v>0</v>
      </c>
      <c r="Q569">
        <f t="shared" ref="Q569:Q581" si="473">(ROUND((ROUND((((ET569*0.3))*AV569*I569),2)*BB569),2)+ROUND((ROUND(((AE569-((EU569*0.3)))*AV569*I569),2)*BS569),2))</f>
        <v>12187.78</v>
      </c>
      <c r="R569">
        <f t="shared" si="443"/>
        <v>3626.47</v>
      </c>
      <c r="S569">
        <f t="shared" si="444"/>
        <v>6300.52</v>
      </c>
      <c r="T569">
        <f t="shared" si="445"/>
        <v>0</v>
      </c>
      <c r="U569">
        <f t="shared" si="446"/>
        <v>17.413576949999996</v>
      </c>
      <c r="V569">
        <f t="shared" si="447"/>
        <v>0</v>
      </c>
      <c r="W569">
        <f t="shared" si="448"/>
        <v>0</v>
      </c>
      <c r="X569">
        <f t="shared" si="449"/>
        <v>5922.49</v>
      </c>
      <c r="Y569">
        <f t="shared" si="450"/>
        <v>2583.21</v>
      </c>
      <c r="AA569">
        <v>54346617</v>
      </c>
      <c r="AB569">
        <f t="shared" si="451"/>
        <v>1245.3779999999999</v>
      </c>
      <c r="AC569">
        <f t="shared" ref="AC569:AC581" si="474">ROUND(((ES569*0)),6)</f>
        <v>0</v>
      </c>
      <c r="AD569">
        <f t="shared" ref="AD569:AD581" si="475">ROUND(((((ET569*0.3))-((EU569*0.3)))+AE569),6)</f>
        <v>1051.914</v>
      </c>
      <c r="AE569">
        <f t="shared" ref="AE569:AE581" si="476">ROUND(((EU569*0.3)),6)</f>
        <v>111.351</v>
      </c>
      <c r="AF569">
        <f t="shared" ref="AF569:AF581" si="477">ROUND(((EV569*0.3)),6)</f>
        <v>193.464</v>
      </c>
      <c r="AG569">
        <f t="shared" si="452"/>
        <v>0</v>
      </c>
      <c r="AH569">
        <f t="shared" ref="AH569:AH581" si="478">((EW569*0.3))</f>
        <v>15.33</v>
      </c>
      <c r="AI569">
        <f t="shared" ref="AI569:AI581" si="479">((EX569*0.3))</f>
        <v>0</v>
      </c>
      <c r="AJ569">
        <f t="shared" si="453"/>
        <v>0</v>
      </c>
      <c r="AK569">
        <v>4219.0200000000004</v>
      </c>
      <c r="AL569">
        <v>67.760000000000005</v>
      </c>
      <c r="AM569">
        <v>3506.38</v>
      </c>
      <c r="AN569">
        <v>371.17</v>
      </c>
      <c r="AO569">
        <v>644.88</v>
      </c>
      <c r="AP569">
        <v>0</v>
      </c>
      <c r="AQ569">
        <v>51.1</v>
      </c>
      <c r="AR569">
        <v>0</v>
      </c>
      <c r="AS569">
        <v>0</v>
      </c>
      <c r="AT569">
        <v>94</v>
      </c>
      <c r="AU569">
        <v>41</v>
      </c>
      <c r="AV569">
        <v>1.087</v>
      </c>
      <c r="AW569">
        <v>1</v>
      </c>
      <c r="AZ569">
        <v>1</v>
      </c>
      <c r="BA569">
        <v>28.67</v>
      </c>
      <c r="BB569">
        <v>10.199999999999999</v>
      </c>
      <c r="BC569">
        <v>8.24</v>
      </c>
      <c r="BD569" t="s">
        <v>3</v>
      </c>
      <c r="BE569" t="s">
        <v>3</v>
      </c>
      <c r="BF569" t="s">
        <v>3</v>
      </c>
      <c r="BG569" t="s">
        <v>3</v>
      </c>
      <c r="BH569">
        <v>0</v>
      </c>
      <c r="BI569">
        <v>1</v>
      </c>
      <c r="BJ569" t="s">
        <v>32</v>
      </c>
      <c r="BM569">
        <v>235</v>
      </c>
      <c r="BN569">
        <v>0</v>
      </c>
      <c r="BO569" t="s">
        <v>29</v>
      </c>
      <c r="BP569">
        <v>1</v>
      </c>
      <c r="BQ569">
        <v>30</v>
      </c>
      <c r="BR569">
        <v>0</v>
      </c>
      <c r="BS569">
        <v>28.67</v>
      </c>
      <c r="BT569">
        <v>1</v>
      </c>
      <c r="BU569">
        <v>1</v>
      </c>
      <c r="BV569">
        <v>1</v>
      </c>
      <c r="BW569">
        <v>1</v>
      </c>
      <c r="BX569">
        <v>1</v>
      </c>
      <c r="BY569" t="s">
        <v>3</v>
      </c>
      <c r="BZ569">
        <v>94</v>
      </c>
      <c r="CA569">
        <v>41</v>
      </c>
      <c r="CB569" t="s">
        <v>3</v>
      </c>
      <c r="CE569">
        <v>30</v>
      </c>
      <c r="CF569">
        <v>0</v>
      </c>
      <c r="CG569">
        <v>0</v>
      </c>
      <c r="CM569">
        <v>0</v>
      </c>
      <c r="CN569" t="s">
        <v>33</v>
      </c>
      <c r="CO569">
        <v>0</v>
      </c>
      <c r="CP569">
        <f t="shared" si="454"/>
        <v>18488.300000000003</v>
      </c>
      <c r="CQ569">
        <f t="shared" si="455"/>
        <v>0</v>
      </c>
      <c r="CR569">
        <f t="shared" ref="CR569:CR581" si="480">(ROUND((ROUND((((ET569*0.3))*AV569*1),2)*BB569),2)+ROUND((ROUND(((AE569-((EU569*0.3)))*AV569*1),2)*BS569),2))</f>
        <v>11662.99</v>
      </c>
      <c r="CS569">
        <f t="shared" si="456"/>
        <v>3470.22</v>
      </c>
      <c r="CT569">
        <f t="shared" si="457"/>
        <v>6029.3</v>
      </c>
      <c r="CU569">
        <f t="shared" si="458"/>
        <v>0</v>
      </c>
      <c r="CV569">
        <f t="shared" si="459"/>
        <v>16.663709999999998</v>
      </c>
      <c r="CW569">
        <f t="shared" si="460"/>
        <v>0</v>
      </c>
      <c r="CX569">
        <f t="shared" si="461"/>
        <v>0</v>
      </c>
      <c r="CY569">
        <f t="shared" si="462"/>
        <v>5922.4888000000001</v>
      </c>
      <c r="CZ569">
        <f t="shared" si="463"/>
        <v>2583.2132000000001</v>
      </c>
      <c r="DC569" t="s">
        <v>3</v>
      </c>
      <c r="DD569" t="s">
        <v>34</v>
      </c>
      <c r="DE569" t="s">
        <v>35</v>
      </c>
      <c r="DF569" t="s">
        <v>35</v>
      </c>
      <c r="DG569" t="s">
        <v>35</v>
      </c>
      <c r="DH569" t="s">
        <v>3</v>
      </c>
      <c r="DI569" t="s">
        <v>35</v>
      </c>
      <c r="DJ569" t="s">
        <v>35</v>
      </c>
      <c r="DK569" t="s">
        <v>3</v>
      </c>
      <c r="DL569" t="s">
        <v>3</v>
      </c>
      <c r="DM569" t="s">
        <v>3</v>
      </c>
      <c r="DN569">
        <v>114</v>
      </c>
      <c r="DO569">
        <v>80</v>
      </c>
      <c r="DP569">
        <v>1.087</v>
      </c>
      <c r="DQ569">
        <v>1</v>
      </c>
      <c r="DU569">
        <v>1013</v>
      </c>
      <c r="DV569" t="s">
        <v>31</v>
      </c>
      <c r="DW569" t="s">
        <v>31</v>
      </c>
      <c r="DX569">
        <v>1</v>
      </c>
      <c r="DZ569" t="s">
        <v>3</v>
      </c>
      <c r="EA569" t="s">
        <v>3</v>
      </c>
      <c r="EB569" t="s">
        <v>3</v>
      </c>
      <c r="EC569" t="s">
        <v>3</v>
      </c>
      <c r="EE569">
        <v>54007979</v>
      </c>
      <c r="EF569">
        <v>30</v>
      </c>
      <c r="EG569" t="s">
        <v>25</v>
      </c>
      <c r="EH569">
        <v>0</v>
      </c>
      <c r="EI569" t="s">
        <v>3</v>
      </c>
      <c r="EJ569">
        <v>1</v>
      </c>
      <c r="EK569">
        <v>235</v>
      </c>
      <c r="EL569" t="s">
        <v>26</v>
      </c>
      <c r="EM569" t="s">
        <v>27</v>
      </c>
      <c r="EO569" t="s">
        <v>36</v>
      </c>
      <c r="EQ569">
        <v>0</v>
      </c>
      <c r="ER569">
        <v>4219.0200000000004</v>
      </c>
      <c r="ES569">
        <v>67.760000000000005</v>
      </c>
      <c r="ET569">
        <v>3506.38</v>
      </c>
      <c r="EU569">
        <v>371.17</v>
      </c>
      <c r="EV569">
        <v>644.88</v>
      </c>
      <c r="EW569">
        <v>51.1</v>
      </c>
      <c r="EX569">
        <v>0</v>
      </c>
      <c r="EY569">
        <v>0</v>
      </c>
      <c r="FQ569">
        <v>0</v>
      </c>
      <c r="FR569">
        <f t="shared" si="464"/>
        <v>0</v>
      </c>
      <c r="FS569">
        <v>0</v>
      </c>
      <c r="FX569">
        <v>114</v>
      </c>
      <c r="FY569">
        <v>80</v>
      </c>
      <c r="GA569" t="s">
        <v>3</v>
      </c>
      <c r="GD569">
        <v>0</v>
      </c>
      <c r="GF569">
        <v>793215066</v>
      </c>
      <c r="GG569">
        <v>2</v>
      </c>
      <c r="GH569">
        <v>1</v>
      </c>
      <c r="GI569">
        <v>2</v>
      </c>
      <c r="GJ569">
        <v>0</v>
      </c>
      <c r="GK569">
        <f>ROUND(R569*(R12)/100,2)</f>
        <v>5802.35</v>
      </c>
      <c r="GL569">
        <f t="shared" si="465"/>
        <v>0</v>
      </c>
      <c r="GM569">
        <f t="shared" si="466"/>
        <v>32796.35</v>
      </c>
      <c r="GN569">
        <f t="shared" si="467"/>
        <v>32796.35</v>
      </c>
      <c r="GO569">
        <f t="shared" si="468"/>
        <v>0</v>
      </c>
      <c r="GP569">
        <f t="shared" si="469"/>
        <v>0</v>
      </c>
      <c r="GR569">
        <v>0</v>
      </c>
      <c r="GS569">
        <v>0</v>
      </c>
      <c r="GT569">
        <v>0</v>
      </c>
      <c r="GU569" t="s">
        <v>3</v>
      </c>
      <c r="GV569">
        <f t="shared" si="470"/>
        <v>0</v>
      </c>
      <c r="GW569">
        <v>1</v>
      </c>
      <c r="GX569">
        <f t="shared" si="471"/>
        <v>0</v>
      </c>
      <c r="HA569">
        <v>0</v>
      </c>
      <c r="HB569">
        <v>0</v>
      </c>
      <c r="HC569">
        <f t="shared" si="472"/>
        <v>0</v>
      </c>
      <c r="HE569" t="s">
        <v>3</v>
      </c>
      <c r="HF569" t="s">
        <v>3</v>
      </c>
      <c r="HM569" t="s">
        <v>3</v>
      </c>
      <c r="HN569" t="s">
        <v>3</v>
      </c>
      <c r="HO569" t="s">
        <v>3</v>
      </c>
      <c r="HP569" t="s">
        <v>3</v>
      </c>
      <c r="HQ569" t="s">
        <v>3</v>
      </c>
      <c r="IK569">
        <v>0</v>
      </c>
    </row>
    <row r="570" spans="1:245" x14ac:dyDescent="0.2">
      <c r="A570">
        <v>17</v>
      </c>
      <c r="B570">
        <v>0</v>
      </c>
      <c r="C570">
        <f>ROW(SmtRes!A134)</f>
        <v>134</v>
      </c>
      <c r="D570">
        <f>ROW(EtalonRes!A226)</f>
        <v>226</v>
      </c>
      <c r="E570" t="s">
        <v>37</v>
      </c>
      <c r="F570" t="s">
        <v>38</v>
      </c>
      <c r="G570" t="s">
        <v>39</v>
      </c>
      <c r="H570" t="s">
        <v>40</v>
      </c>
      <c r="I570">
        <v>36</v>
      </c>
      <c r="J570">
        <v>0</v>
      </c>
      <c r="K570">
        <v>36</v>
      </c>
      <c r="O570">
        <f t="shared" si="441"/>
        <v>7152</v>
      </c>
      <c r="P570">
        <f t="shared" si="442"/>
        <v>0</v>
      </c>
      <c r="Q570">
        <f t="shared" si="473"/>
        <v>2066.23</v>
      </c>
      <c r="R570">
        <f t="shared" si="443"/>
        <v>703.56</v>
      </c>
      <c r="S570">
        <f t="shared" si="444"/>
        <v>5085.7700000000004</v>
      </c>
      <c r="T570">
        <f t="shared" si="445"/>
        <v>0</v>
      </c>
      <c r="U570">
        <f t="shared" si="446"/>
        <v>14.909291999999999</v>
      </c>
      <c r="V570">
        <f t="shared" si="447"/>
        <v>0</v>
      </c>
      <c r="W570">
        <f t="shared" si="448"/>
        <v>0</v>
      </c>
      <c r="X570">
        <f t="shared" si="449"/>
        <v>4780.62</v>
      </c>
      <c r="Y570">
        <f t="shared" si="450"/>
        <v>2085.17</v>
      </c>
      <c r="AA570">
        <v>54346617</v>
      </c>
      <c r="AB570">
        <f t="shared" si="451"/>
        <v>9.7919999999999998</v>
      </c>
      <c r="AC570">
        <f t="shared" si="474"/>
        <v>0</v>
      </c>
      <c r="AD570">
        <f t="shared" si="475"/>
        <v>5.2590000000000003</v>
      </c>
      <c r="AE570">
        <f t="shared" si="476"/>
        <v>0.627</v>
      </c>
      <c r="AF570">
        <f t="shared" si="477"/>
        <v>4.5330000000000004</v>
      </c>
      <c r="AG570">
        <f t="shared" si="452"/>
        <v>0</v>
      </c>
      <c r="AH570">
        <f t="shared" si="478"/>
        <v>0.38100000000000001</v>
      </c>
      <c r="AI570">
        <f t="shared" si="479"/>
        <v>0</v>
      </c>
      <c r="AJ570">
        <f t="shared" si="453"/>
        <v>0</v>
      </c>
      <c r="AK570">
        <v>32.64</v>
      </c>
      <c r="AL570">
        <v>0</v>
      </c>
      <c r="AM570">
        <v>17.53</v>
      </c>
      <c r="AN570">
        <v>2.09</v>
      </c>
      <c r="AO570">
        <v>15.11</v>
      </c>
      <c r="AP570">
        <v>0</v>
      </c>
      <c r="AQ570">
        <v>1.27</v>
      </c>
      <c r="AR570">
        <v>0</v>
      </c>
      <c r="AS570">
        <v>0</v>
      </c>
      <c r="AT570">
        <v>94</v>
      </c>
      <c r="AU570">
        <v>41</v>
      </c>
      <c r="AV570">
        <v>1.087</v>
      </c>
      <c r="AW570">
        <v>1</v>
      </c>
      <c r="AZ570">
        <v>1</v>
      </c>
      <c r="BA570">
        <v>28.67</v>
      </c>
      <c r="BB570">
        <v>10.039999999999999</v>
      </c>
      <c r="BC570">
        <v>1</v>
      </c>
      <c r="BD570" t="s">
        <v>3</v>
      </c>
      <c r="BE570" t="s">
        <v>3</v>
      </c>
      <c r="BF570" t="s">
        <v>3</v>
      </c>
      <c r="BG570" t="s">
        <v>3</v>
      </c>
      <c r="BH570">
        <v>0</v>
      </c>
      <c r="BI570">
        <v>1</v>
      </c>
      <c r="BJ570" t="s">
        <v>41</v>
      </c>
      <c r="BM570">
        <v>235</v>
      </c>
      <c r="BN570">
        <v>0</v>
      </c>
      <c r="BO570" t="s">
        <v>38</v>
      </c>
      <c r="BP570">
        <v>1</v>
      </c>
      <c r="BQ570">
        <v>30</v>
      </c>
      <c r="BR570">
        <v>0</v>
      </c>
      <c r="BS570">
        <v>28.67</v>
      </c>
      <c r="BT570">
        <v>1</v>
      </c>
      <c r="BU570">
        <v>1</v>
      </c>
      <c r="BV570">
        <v>1</v>
      </c>
      <c r="BW570">
        <v>1</v>
      </c>
      <c r="BX570">
        <v>1</v>
      </c>
      <c r="BY570" t="s">
        <v>3</v>
      </c>
      <c r="BZ570">
        <v>94</v>
      </c>
      <c r="CA570">
        <v>41</v>
      </c>
      <c r="CB570" t="s">
        <v>3</v>
      </c>
      <c r="CE570">
        <v>30</v>
      </c>
      <c r="CF570">
        <v>0</v>
      </c>
      <c r="CG570">
        <v>0</v>
      </c>
      <c r="CM570">
        <v>0</v>
      </c>
      <c r="CN570" t="s">
        <v>33</v>
      </c>
      <c r="CO570">
        <v>0</v>
      </c>
      <c r="CP570">
        <f t="shared" si="454"/>
        <v>7152</v>
      </c>
      <c r="CQ570">
        <f t="shared" si="455"/>
        <v>0</v>
      </c>
      <c r="CR570">
        <f t="shared" si="480"/>
        <v>57.43</v>
      </c>
      <c r="CS570">
        <f t="shared" si="456"/>
        <v>19.5</v>
      </c>
      <c r="CT570">
        <f t="shared" si="457"/>
        <v>141.34</v>
      </c>
      <c r="CU570">
        <f t="shared" si="458"/>
        <v>0</v>
      </c>
      <c r="CV570">
        <f t="shared" si="459"/>
        <v>0.41414699999999999</v>
      </c>
      <c r="CW570">
        <f t="shared" si="460"/>
        <v>0</v>
      </c>
      <c r="CX570">
        <f t="shared" si="461"/>
        <v>0</v>
      </c>
      <c r="CY570">
        <f t="shared" si="462"/>
        <v>4780.6238000000003</v>
      </c>
      <c r="CZ570">
        <f t="shared" si="463"/>
        <v>2085.1657</v>
      </c>
      <c r="DC570" t="s">
        <v>3</v>
      </c>
      <c r="DD570" t="s">
        <v>34</v>
      </c>
      <c r="DE570" t="s">
        <v>35</v>
      </c>
      <c r="DF570" t="s">
        <v>35</v>
      </c>
      <c r="DG570" t="s">
        <v>35</v>
      </c>
      <c r="DH570" t="s">
        <v>3</v>
      </c>
      <c r="DI570" t="s">
        <v>35</v>
      </c>
      <c r="DJ570" t="s">
        <v>35</v>
      </c>
      <c r="DK570" t="s">
        <v>3</v>
      </c>
      <c r="DL570" t="s">
        <v>3</v>
      </c>
      <c r="DM570" t="s">
        <v>3</v>
      </c>
      <c r="DN570">
        <v>114</v>
      </c>
      <c r="DO570">
        <v>80</v>
      </c>
      <c r="DP570">
        <v>1.087</v>
      </c>
      <c r="DQ570">
        <v>1</v>
      </c>
      <c r="DU570">
        <v>1013</v>
      </c>
      <c r="DV570" t="s">
        <v>40</v>
      </c>
      <c r="DW570" t="s">
        <v>40</v>
      </c>
      <c r="DX570">
        <v>1</v>
      </c>
      <c r="DZ570" t="s">
        <v>3</v>
      </c>
      <c r="EA570" t="s">
        <v>3</v>
      </c>
      <c r="EB570" t="s">
        <v>3</v>
      </c>
      <c r="EC570" t="s">
        <v>3</v>
      </c>
      <c r="EE570">
        <v>54007979</v>
      </c>
      <c r="EF570">
        <v>30</v>
      </c>
      <c r="EG570" t="s">
        <v>25</v>
      </c>
      <c r="EH570">
        <v>0</v>
      </c>
      <c r="EI570" t="s">
        <v>3</v>
      </c>
      <c r="EJ570">
        <v>1</v>
      </c>
      <c r="EK570">
        <v>235</v>
      </c>
      <c r="EL570" t="s">
        <v>26</v>
      </c>
      <c r="EM570" t="s">
        <v>27</v>
      </c>
      <c r="EO570" t="s">
        <v>36</v>
      </c>
      <c r="EQ570">
        <v>0</v>
      </c>
      <c r="ER570">
        <v>32.64</v>
      </c>
      <c r="ES570">
        <v>0</v>
      </c>
      <c r="ET570">
        <v>17.53</v>
      </c>
      <c r="EU570">
        <v>2.09</v>
      </c>
      <c r="EV570">
        <v>15.11</v>
      </c>
      <c r="EW570">
        <v>1.27</v>
      </c>
      <c r="EX570">
        <v>0</v>
      </c>
      <c r="EY570">
        <v>0</v>
      </c>
      <c r="FQ570">
        <v>0</v>
      </c>
      <c r="FR570">
        <f t="shared" si="464"/>
        <v>0</v>
      </c>
      <c r="FS570">
        <v>0</v>
      </c>
      <c r="FX570">
        <v>114</v>
      </c>
      <c r="FY570">
        <v>80</v>
      </c>
      <c r="GA570" t="s">
        <v>3</v>
      </c>
      <c r="GD570">
        <v>0</v>
      </c>
      <c r="GF570">
        <v>1040682840</v>
      </c>
      <c r="GG570">
        <v>2</v>
      </c>
      <c r="GH570">
        <v>1</v>
      </c>
      <c r="GI570">
        <v>2</v>
      </c>
      <c r="GJ570">
        <v>0</v>
      </c>
      <c r="GK570">
        <f>ROUND(R570*(R12)/100,2)</f>
        <v>1125.7</v>
      </c>
      <c r="GL570">
        <f t="shared" si="465"/>
        <v>0</v>
      </c>
      <c r="GM570">
        <f t="shared" si="466"/>
        <v>15143.49</v>
      </c>
      <c r="GN570">
        <f t="shared" si="467"/>
        <v>15143.49</v>
      </c>
      <c r="GO570">
        <f t="shared" si="468"/>
        <v>0</v>
      </c>
      <c r="GP570">
        <f t="shared" si="469"/>
        <v>0</v>
      </c>
      <c r="GR570">
        <v>0</v>
      </c>
      <c r="GS570">
        <v>0</v>
      </c>
      <c r="GT570">
        <v>0</v>
      </c>
      <c r="GU570" t="s">
        <v>3</v>
      </c>
      <c r="GV570">
        <f t="shared" si="470"/>
        <v>0</v>
      </c>
      <c r="GW570">
        <v>1</v>
      </c>
      <c r="GX570">
        <f t="shared" si="471"/>
        <v>0</v>
      </c>
      <c r="HA570">
        <v>0</v>
      </c>
      <c r="HB570">
        <v>0</v>
      </c>
      <c r="HC570">
        <f t="shared" si="472"/>
        <v>0</v>
      </c>
      <c r="HE570" t="s">
        <v>3</v>
      </c>
      <c r="HF570" t="s">
        <v>3</v>
      </c>
      <c r="HM570" t="s">
        <v>3</v>
      </c>
      <c r="HN570" t="s">
        <v>3</v>
      </c>
      <c r="HO570" t="s">
        <v>3</v>
      </c>
      <c r="HP570" t="s">
        <v>3</v>
      </c>
      <c r="HQ570" t="s">
        <v>3</v>
      </c>
      <c r="IK570">
        <v>0</v>
      </c>
    </row>
    <row r="571" spans="1:245" x14ac:dyDescent="0.2">
      <c r="A571">
        <v>17</v>
      </c>
      <c r="B571">
        <v>0</v>
      </c>
      <c r="C571">
        <f>ROW(SmtRes!A138)</f>
        <v>138</v>
      </c>
      <c r="D571">
        <f>ROW(EtalonRes!A235)</f>
        <v>235</v>
      </c>
      <c r="E571" t="s">
        <v>42</v>
      </c>
      <c r="F571" t="s">
        <v>43</v>
      </c>
      <c r="G571" t="s">
        <v>44</v>
      </c>
      <c r="H571" t="s">
        <v>45</v>
      </c>
      <c r="I571">
        <v>17</v>
      </c>
      <c r="J571">
        <v>0</v>
      </c>
      <c r="K571">
        <v>17</v>
      </c>
      <c r="O571">
        <f t="shared" si="441"/>
        <v>17274.7</v>
      </c>
      <c r="P571">
        <f t="shared" si="442"/>
        <v>0</v>
      </c>
      <c r="Q571">
        <f t="shared" si="473"/>
        <v>10337.129999999999</v>
      </c>
      <c r="R571">
        <f t="shared" si="443"/>
        <v>3018.09</v>
      </c>
      <c r="S571">
        <f t="shared" si="444"/>
        <v>6937.57</v>
      </c>
      <c r="T571">
        <f t="shared" si="445"/>
        <v>0</v>
      </c>
      <c r="U571">
        <f t="shared" si="446"/>
        <v>20.844311999999999</v>
      </c>
      <c r="V571">
        <f t="shared" si="447"/>
        <v>0</v>
      </c>
      <c r="W571">
        <f t="shared" si="448"/>
        <v>0</v>
      </c>
      <c r="X571">
        <f t="shared" si="449"/>
        <v>6521.32</v>
      </c>
      <c r="Y571">
        <f t="shared" si="450"/>
        <v>2844.4</v>
      </c>
      <c r="AA571">
        <v>54346617</v>
      </c>
      <c r="AB571">
        <f t="shared" si="451"/>
        <v>69.429000000000002</v>
      </c>
      <c r="AC571">
        <f t="shared" si="474"/>
        <v>0</v>
      </c>
      <c r="AD571">
        <f t="shared" si="475"/>
        <v>56.334000000000003</v>
      </c>
      <c r="AE571">
        <f t="shared" si="476"/>
        <v>5.6970000000000001</v>
      </c>
      <c r="AF571">
        <f t="shared" si="477"/>
        <v>13.095000000000001</v>
      </c>
      <c r="AG571">
        <f t="shared" si="452"/>
        <v>0</v>
      </c>
      <c r="AH571">
        <f t="shared" si="478"/>
        <v>1.1279999999999999</v>
      </c>
      <c r="AI571">
        <f t="shared" si="479"/>
        <v>0</v>
      </c>
      <c r="AJ571">
        <f t="shared" si="453"/>
        <v>0</v>
      </c>
      <c r="AK571">
        <v>237.1</v>
      </c>
      <c r="AL571">
        <v>5.67</v>
      </c>
      <c r="AM571">
        <v>187.78</v>
      </c>
      <c r="AN571">
        <v>18.989999999999998</v>
      </c>
      <c r="AO571">
        <v>43.65</v>
      </c>
      <c r="AP571">
        <v>0</v>
      </c>
      <c r="AQ571">
        <v>3.76</v>
      </c>
      <c r="AR571">
        <v>0</v>
      </c>
      <c r="AS571">
        <v>0</v>
      </c>
      <c r="AT571">
        <v>94</v>
      </c>
      <c r="AU571">
        <v>41</v>
      </c>
      <c r="AV571">
        <v>1.087</v>
      </c>
      <c r="AW571">
        <v>1</v>
      </c>
      <c r="AZ571">
        <v>1</v>
      </c>
      <c r="BA571">
        <v>28.67</v>
      </c>
      <c r="BB571">
        <v>9.93</v>
      </c>
      <c r="BC571">
        <v>8.24</v>
      </c>
      <c r="BD571" t="s">
        <v>3</v>
      </c>
      <c r="BE571" t="s">
        <v>3</v>
      </c>
      <c r="BF571" t="s">
        <v>3</v>
      </c>
      <c r="BG571" t="s">
        <v>3</v>
      </c>
      <c r="BH571">
        <v>0</v>
      </c>
      <c r="BI571">
        <v>1</v>
      </c>
      <c r="BJ571" t="s">
        <v>46</v>
      </c>
      <c r="BM571">
        <v>235</v>
      </c>
      <c r="BN571">
        <v>0</v>
      </c>
      <c r="BO571" t="s">
        <v>43</v>
      </c>
      <c r="BP571">
        <v>1</v>
      </c>
      <c r="BQ571">
        <v>30</v>
      </c>
      <c r="BR571">
        <v>0</v>
      </c>
      <c r="BS571">
        <v>28.67</v>
      </c>
      <c r="BT571">
        <v>1</v>
      </c>
      <c r="BU571">
        <v>1</v>
      </c>
      <c r="BV571">
        <v>1</v>
      </c>
      <c r="BW571">
        <v>1</v>
      </c>
      <c r="BX571">
        <v>1</v>
      </c>
      <c r="BY571" t="s">
        <v>3</v>
      </c>
      <c r="BZ571">
        <v>94</v>
      </c>
      <c r="CA571">
        <v>41</v>
      </c>
      <c r="CB571" t="s">
        <v>3</v>
      </c>
      <c r="CE571">
        <v>30</v>
      </c>
      <c r="CF571">
        <v>0</v>
      </c>
      <c r="CG571">
        <v>0</v>
      </c>
      <c r="CM571">
        <v>0</v>
      </c>
      <c r="CN571" t="s">
        <v>33</v>
      </c>
      <c r="CO571">
        <v>0</v>
      </c>
      <c r="CP571">
        <f t="shared" si="454"/>
        <v>17274.699999999997</v>
      </c>
      <c r="CQ571">
        <f t="shared" si="455"/>
        <v>0</v>
      </c>
      <c r="CR571">
        <f t="shared" si="480"/>
        <v>608.11</v>
      </c>
      <c r="CS571">
        <f t="shared" si="456"/>
        <v>177.47</v>
      </c>
      <c r="CT571">
        <f t="shared" si="457"/>
        <v>407.97</v>
      </c>
      <c r="CU571">
        <f t="shared" si="458"/>
        <v>0</v>
      </c>
      <c r="CV571">
        <f t="shared" si="459"/>
        <v>1.2261359999999999</v>
      </c>
      <c r="CW571">
        <f t="shared" si="460"/>
        <v>0</v>
      </c>
      <c r="CX571">
        <f t="shared" si="461"/>
        <v>0</v>
      </c>
      <c r="CY571">
        <f t="shared" si="462"/>
        <v>6521.3157999999994</v>
      </c>
      <c r="CZ571">
        <f t="shared" si="463"/>
        <v>2844.4036999999998</v>
      </c>
      <c r="DC571" t="s">
        <v>3</v>
      </c>
      <c r="DD571" t="s">
        <v>34</v>
      </c>
      <c r="DE571" t="s">
        <v>35</v>
      </c>
      <c r="DF571" t="s">
        <v>35</v>
      </c>
      <c r="DG571" t="s">
        <v>35</v>
      </c>
      <c r="DH571" t="s">
        <v>3</v>
      </c>
      <c r="DI571" t="s">
        <v>35</v>
      </c>
      <c r="DJ571" t="s">
        <v>35</v>
      </c>
      <c r="DK571" t="s">
        <v>3</v>
      </c>
      <c r="DL571" t="s">
        <v>3</v>
      </c>
      <c r="DM571" t="s">
        <v>3</v>
      </c>
      <c r="DN571">
        <v>114</v>
      </c>
      <c r="DO571">
        <v>80</v>
      </c>
      <c r="DP571">
        <v>1.087</v>
      </c>
      <c r="DQ571">
        <v>1</v>
      </c>
      <c r="DU571">
        <v>1013</v>
      </c>
      <c r="DV571" t="s">
        <v>45</v>
      </c>
      <c r="DW571" t="s">
        <v>45</v>
      </c>
      <c r="DX571">
        <v>1</v>
      </c>
      <c r="DZ571" t="s">
        <v>3</v>
      </c>
      <c r="EA571" t="s">
        <v>3</v>
      </c>
      <c r="EB571" t="s">
        <v>3</v>
      </c>
      <c r="EC571" t="s">
        <v>3</v>
      </c>
      <c r="EE571">
        <v>54007979</v>
      </c>
      <c r="EF571">
        <v>30</v>
      </c>
      <c r="EG571" t="s">
        <v>25</v>
      </c>
      <c r="EH571">
        <v>0</v>
      </c>
      <c r="EI571" t="s">
        <v>3</v>
      </c>
      <c r="EJ571">
        <v>1</v>
      </c>
      <c r="EK571">
        <v>235</v>
      </c>
      <c r="EL571" t="s">
        <v>26</v>
      </c>
      <c r="EM571" t="s">
        <v>27</v>
      </c>
      <c r="EO571" t="s">
        <v>36</v>
      </c>
      <c r="EQ571">
        <v>0</v>
      </c>
      <c r="ER571">
        <v>237.1</v>
      </c>
      <c r="ES571">
        <v>5.67</v>
      </c>
      <c r="ET571">
        <v>187.78</v>
      </c>
      <c r="EU571">
        <v>18.989999999999998</v>
      </c>
      <c r="EV571">
        <v>43.65</v>
      </c>
      <c r="EW571">
        <v>3.76</v>
      </c>
      <c r="EX571">
        <v>0</v>
      </c>
      <c r="EY571">
        <v>0</v>
      </c>
      <c r="FQ571">
        <v>0</v>
      </c>
      <c r="FR571">
        <f t="shared" si="464"/>
        <v>0</v>
      </c>
      <c r="FS571">
        <v>0</v>
      </c>
      <c r="FX571">
        <v>114</v>
      </c>
      <c r="FY571">
        <v>80</v>
      </c>
      <c r="GA571" t="s">
        <v>3</v>
      </c>
      <c r="GD571">
        <v>0</v>
      </c>
      <c r="GF571">
        <v>-896908302</v>
      </c>
      <c r="GG571">
        <v>2</v>
      </c>
      <c r="GH571">
        <v>1</v>
      </c>
      <c r="GI571">
        <v>2</v>
      </c>
      <c r="GJ571">
        <v>0</v>
      </c>
      <c r="GK571">
        <f>ROUND(R571*(R12)/100,2)</f>
        <v>4828.9399999999996</v>
      </c>
      <c r="GL571">
        <f t="shared" si="465"/>
        <v>0</v>
      </c>
      <c r="GM571">
        <f t="shared" si="466"/>
        <v>31469.360000000001</v>
      </c>
      <c r="GN571">
        <f t="shared" si="467"/>
        <v>31469.360000000001</v>
      </c>
      <c r="GO571">
        <f t="shared" si="468"/>
        <v>0</v>
      </c>
      <c r="GP571">
        <f t="shared" si="469"/>
        <v>0</v>
      </c>
      <c r="GR571">
        <v>0</v>
      </c>
      <c r="GS571">
        <v>0</v>
      </c>
      <c r="GT571">
        <v>0</v>
      </c>
      <c r="GU571" t="s">
        <v>3</v>
      </c>
      <c r="GV571">
        <f t="shared" si="470"/>
        <v>0</v>
      </c>
      <c r="GW571">
        <v>1</v>
      </c>
      <c r="GX571">
        <f t="shared" si="471"/>
        <v>0</v>
      </c>
      <c r="HA571">
        <v>0</v>
      </c>
      <c r="HB571">
        <v>0</v>
      </c>
      <c r="HC571">
        <f t="shared" si="472"/>
        <v>0</v>
      </c>
      <c r="HE571" t="s">
        <v>3</v>
      </c>
      <c r="HF571" t="s">
        <v>3</v>
      </c>
      <c r="HM571" t="s">
        <v>3</v>
      </c>
      <c r="HN571" t="s">
        <v>3</v>
      </c>
      <c r="HO571" t="s">
        <v>3</v>
      </c>
      <c r="HP571" t="s">
        <v>3</v>
      </c>
      <c r="HQ571" t="s">
        <v>3</v>
      </c>
      <c r="IK571">
        <v>0</v>
      </c>
    </row>
    <row r="572" spans="1:245" x14ac:dyDescent="0.2">
      <c r="A572">
        <v>17</v>
      </c>
      <c r="B572">
        <v>0</v>
      </c>
      <c r="C572">
        <f>ROW(SmtRes!A142)</f>
        <v>142</v>
      </c>
      <c r="D572">
        <f>ROW(EtalonRes!A245)</f>
        <v>245</v>
      </c>
      <c r="E572" t="s">
        <v>47</v>
      </c>
      <c r="F572" t="s">
        <v>48</v>
      </c>
      <c r="G572" t="s">
        <v>49</v>
      </c>
      <c r="H572" t="s">
        <v>45</v>
      </c>
      <c r="I572">
        <v>2</v>
      </c>
      <c r="J572">
        <v>0</v>
      </c>
      <c r="K572">
        <v>2</v>
      </c>
      <c r="O572">
        <f t="shared" si="441"/>
        <v>2511.19</v>
      </c>
      <c r="P572">
        <f t="shared" si="442"/>
        <v>0</v>
      </c>
      <c r="Q572">
        <f t="shared" si="473"/>
        <v>900.22</v>
      </c>
      <c r="R572">
        <f t="shared" si="443"/>
        <v>207</v>
      </c>
      <c r="S572">
        <f t="shared" si="444"/>
        <v>1610.97</v>
      </c>
      <c r="T572">
        <f t="shared" si="445"/>
        <v>0</v>
      </c>
      <c r="U572">
        <f t="shared" si="446"/>
        <v>4.8393239999999995</v>
      </c>
      <c r="V572">
        <f t="shared" si="447"/>
        <v>0</v>
      </c>
      <c r="W572">
        <f t="shared" si="448"/>
        <v>0</v>
      </c>
      <c r="X572">
        <f t="shared" si="449"/>
        <v>1514.31</v>
      </c>
      <c r="Y572">
        <f t="shared" si="450"/>
        <v>660.5</v>
      </c>
      <c r="AA572">
        <v>54346617</v>
      </c>
      <c r="AB572">
        <f t="shared" si="451"/>
        <v>69.941999999999993</v>
      </c>
      <c r="AC572">
        <f t="shared" si="474"/>
        <v>0</v>
      </c>
      <c r="AD572">
        <f t="shared" si="475"/>
        <v>44.097000000000001</v>
      </c>
      <c r="AE572">
        <f t="shared" si="476"/>
        <v>3.3210000000000002</v>
      </c>
      <c r="AF572">
        <f t="shared" si="477"/>
        <v>25.844999999999999</v>
      </c>
      <c r="AG572">
        <f t="shared" si="452"/>
        <v>0</v>
      </c>
      <c r="AH572">
        <f t="shared" si="478"/>
        <v>2.226</v>
      </c>
      <c r="AI572">
        <f t="shared" si="479"/>
        <v>0</v>
      </c>
      <c r="AJ572">
        <f t="shared" si="453"/>
        <v>0</v>
      </c>
      <c r="AK572">
        <v>239.02</v>
      </c>
      <c r="AL572">
        <v>5.88</v>
      </c>
      <c r="AM572">
        <v>146.99</v>
      </c>
      <c r="AN572">
        <v>11.07</v>
      </c>
      <c r="AO572">
        <v>86.15</v>
      </c>
      <c r="AP572">
        <v>0</v>
      </c>
      <c r="AQ572">
        <v>7.42</v>
      </c>
      <c r="AR572">
        <v>0</v>
      </c>
      <c r="AS572">
        <v>0</v>
      </c>
      <c r="AT572">
        <v>94</v>
      </c>
      <c r="AU572">
        <v>41</v>
      </c>
      <c r="AV572">
        <v>1.087</v>
      </c>
      <c r="AW572">
        <v>1</v>
      </c>
      <c r="AZ572">
        <v>1</v>
      </c>
      <c r="BA572">
        <v>28.67</v>
      </c>
      <c r="BB572">
        <v>9.39</v>
      </c>
      <c r="BC572">
        <v>8.24</v>
      </c>
      <c r="BD572" t="s">
        <v>3</v>
      </c>
      <c r="BE572" t="s">
        <v>3</v>
      </c>
      <c r="BF572" t="s">
        <v>3</v>
      </c>
      <c r="BG572" t="s">
        <v>3</v>
      </c>
      <c r="BH572">
        <v>0</v>
      </c>
      <c r="BI572">
        <v>1</v>
      </c>
      <c r="BJ572" t="s">
        <v>50</v>
      </c>
      <c r="BM572">
        <v>235</v>
      </c>
      <c r="BN572">
        <v>0</v>
      </c>
      <c r="BO572" t="s">
        <v>48</v>
      </c>
      <c r="BP572">
        <v>1</v>
      </c>
      <c r="BQ572">
        <v>30</v>
      </c>
      <c r="BR572">
        <v>0</v>
      </c>
      <c r="BS572">
        <v>28.67</v>
      </c>
      <c r="BT572">
        <v>1</v>
      </c>
      <c r="BU572">
        <v>1</v>
      </c>
      <c r="BV572">
        <v>1</v>
      </c>
      <c r="BW572">
        <v>1</v>
      </c>
      <c r="BX572">
        <v>1</v>
      </c>
      <c r="BY572" t="s">
        <v>3</v>
      </c>
      <c r="BZ572">
        <v>94</v>
      </c>
      <c r="CA572">
        <v>41</v>
      </c>
      <c r="CB572" t="s">
        <v>3</v>
      </c>
      <c r="CE572">
        <v>30</v>
      </c>
      <c r="CF572">
        <v>0</v>
      </c>
      <c r="CG572">
        <v>0</v>
      </c>
      <c r="CM572">
        <v>0</v>
      </c>
      <c r="CN572" t="s">
        <v>33</v>
      </c>
      <c r="CO572">
        <v>0</v>
      </c>
      <c r="CP572">
        <f t="shared" si="454"/>
        <v>2511.19</v>
      </c>
      <c r="CQ572">
        <f t="shared" si="455"/>
        <v>0</v>
      </c>
      <c r="CR572">
        <f t="shared" si="480"/>
        <v>450.06</v>
      </c>
      <c r="CS572">
        <f t="shared" si="456"/>
        <v>103.5</v>
      </c>
      <c r="CT572">
        <f t="shared" si="457"/>
        <v>805.34</v>
      </c>
      <c r="CU572">
        <f t="shared" si="458"/>
        <v>0</v>
      </c>
      <c r="CV572">
        <f t="shared" si="459"/>
        <v>2.4196619999999998</v>
      </c>
      <c r="CW572">
        <f t="shared" si="460"/>
        <v>0</v>
      </c>
      <c r="CX572">
        <f t="shared" si="461"/>
        <v>0</v>
      </c>
      <c r="CY572">
        <f t="shared" si="462"/>
        <v>1514.3117999999999</v>
      </c>
      <c r="CZ572">
        <f t="shared" si="463"/>
        <v>660.49770000000001</v>
      </c>
      <c r="DC572" t="s">
        <v>3</v>
      </c>
      <c r="DD572" t="s">
        <v>34</v>
      </c>
      <c r="DE572" t="s">
        <v>35</v>
      </c>
      <c r="DF572" t="s">
        <v>35</v>
      </c>
      <c r="DG572" t="s">
        <v>35</v>
      </c>
      <c r="DH572" t="s">
        <v>3</v>
      </c>
      <c r="DI572" t="s">
        <v>35</v>
      </c>
      <c r="DJ572" t="s">
        <v>35</v>
      </c>
      <c r="DK572" t="s">
        <v>3</v>
      </c>
      <c r="DL572" t="s">
        <v>3</v>
      </c>
      <c r="DM572" t="s">
        <v>3</v>
      </c>
      <c r="DN572">
        <v>114</v>
      </c>
      <c r="DO572">
        <v>80</v>
      </c>
      <c r="DP572">
        <v>1.087</v>
      </c>
      <c r="DQ572">
        <v>1</v>
      </c>
      <c r="DU572">
        <v>1013</v>
      </c>
      <c r="DV572" t="s">
        <v>45</v>
      </c>
      <c r="DW572" t="s">
        <v>45</v>
      </c>
      <c r="DX572">
        <v>1</v>
      </c>
      <c r="DZ572" t="s">
        <v>3</v>
      </c>
      <c r="EA572" t="s">
        <v>3</v>
      </c>
      <c r="EB572" t="s">
        <v>3</v>
      </c>
      <c r="EC572" t="s">
        <v>3</v>
      </c>
      <c r="EE572">
        <v>54007979</v>
      </c>
      <c r="EF572">
        <v>30</v>
      </c>
      <c r="EG572" t="s">
        <v>25</v>
      </c>
      <c r="EH572">
        <v>0</v>
      </c>
      <c r="EI572" t="s">
        <v>3</v>
      </c>
      <c r="EJ572">
        <v>1</v>
      </c>
      <c r="EK572">
        <v>235</v>
      </c>
      <c r="EL572" t="s">
        <v>26</v>
      </c>
      <c r="EM572" t="s">
        <v>27</v>
      </c>
      <c r="EO572" t="s">
        <v>36</v>
      </c>
      <c r="EQ572">
        <v>0</v>
      </c>
      <c r="ER572">
        <v>239.02</v>
      </c>
      <c r="ES572">
        <v>5.88</v>
      </c>
      <c r="ET572">
        <v>146.99</v>
      </c>
      <c r="EU572">
        <v>11.07</v>
      </c>
      <c r="EV572">
        <v>86.15</v>
      </c>
      <c r="EW572">
        <v>7.42</v>
      </c>
      <c r="EX572">
        <v>0</v>
      </c>
      <c r="EY572">
        <v>0</v>
      </c>
      <c r="FQ572">
        <v>0</v>
      </c>
      <c r="FR572">
        <f t="shared" si="464"/>
        <v>0</v>
      </c>
      <c r="FS572">
        <v>0</v>
      </c>
      <c r="FX572">
        <v>114</v>
      </c>
      <c r="FY572">
        <v>80</v>
      </c>
      <c r="GA572" t="s">
        <v>3</v>
      </c>
      <c r="GD572">
        <v>0</v>
      </c>
      <c r="GF572">
        <v>-695573312</v>
      </c>
      <c r="GG572">
        <v>2</v>
      </c>
      <c r="GH572">
        <v>1</v>
      </c>
      <c r="GI572">
        <v>2</v>
      </c>
      <c r="GJ572">
        <v>0</v>
      </c>
      <c r="GK572">
        <f>ROUND(R572*(R12)/100,2)</f>
        <v>331.2</v>
      </c>
      <c r="GL572">
        <f t="shared" si="465"/>
        <v>0</v>
      </c>
      <c r="GM572">
        <f t="shared" si="466"/>
        <v>5017.2</v>
      </c>
      <c r="GN572">
        <f t="shared" si="467"/>
        <v>5017.2</v>
      </c>
      <c r="GO572">
        <f t="shared" si="468"/>
        <v>0</v>
      </c>
      <c r="GP572">
        <f t="shared" si="469"/>
        <v>0</v>
      </c>
      <c r="GR572">
        <v>0</v>
      </c>
      <c r="GS572">
        <v>0</v>
      </c>
      <c r="GT572">
        <v>0</v>
      </c>
      <c r="GU572" t="s">
        <v>3</v>
      </c>
      <c r="GV572">
        <f t="shared" si="470"/>
        <v>0</v>
      </c>
      <c r="GW572">
        <v>1</v>
      </c>
      <c r="GX572">
        <f t="shared" si="471"/>
        <v>0</v>
      </c>
      <c r="HA572">
        <v>0</v>
      </c>
      <c r="HB572">
        <v>0</v>
      </c>
      <c r="HC572">
        <f t="shared" si="472"/>
        <v>0</v>
      </c>
      <c r="HE572" t="s">
        <v>3</v>
      </c>
      <c r="HF572" t="s">
        <v>3</v>
      </c>
      <c r="HM572" t="s">
        <v>3</v>
      </c>
      <c r="HN572" t="s">
        <v>3</v>
      </c>
      <c r="HO572" t="s">
        <v>3</v>
      </c>
      <c r="HP572" t="s">
        <v>3</v>
      </c>
      <c r="HQ572" t="s">
        <v>3</v>
      </c>
      <c r="IK572">
        <v>0</v>
      </c>
    </row>
    <row r="573" spans="1:245" x14ac:dyDescent="0.2">
      <c r="A573">
        <v>17</v>
      </c>
      <c r="B573">
        <v>0</v>
      </c>
      <c r="C573">
        <f>ROW(SmtRes!A143)</f>
        <v>143</v>
      </c>
      <c r="D573">
        <f>ROW(EtalonRes!A246)</f>
        <v>246</v>
      </c>
      <c r="E573" t="s">
        <v>51</v>
      </c>
      <c r="F573" t="s">
        <v>52</v>
      </c>
      <c r="G573" t="s">
        <v>53</v>
      </c>
      <c r="H573" t="s">
        <v>54</v>
      </c>
      <c r="I573">
        <v>5.1999999999999998E-2</v>
      </c>
      <c r="J573">
        <v>0</v>
      </c>
      <c r="K573">
        <v>5.1999999999999998E-2</v>
      </c>
      <c r="O573">
        <f t="shared" si="441"/>
        <v>712.78</v>
      </c>
      <c r="P573">
        <f t="shared" si="442"/>
        <v>0</v>
      </c>
      <c r="Q573">
        <f t="shared" si="473"/>
        <v>187.55</v>
      </c>
      <c r="R573">
        <f t="shared" si="443"/>
        <v>49.31</v>
      </c>
      <c r="S573">
        <f t="shared" si="444"/>
        <v>525.23</v>
      </c>
      <c r="T573">
        <f t="shared" si="445"/>
        <v>0</v>
      </c>
      <c r="U573">
        <f t="shared" si="446"/>
        <v>1.4854507199999998</v>
      </c>
      <c r="V573">
        <f t="shared" si="447"/>
        <v>0</v>
      </c>
      <c r="W573">
        <f t="shared" si="448"/>
        <v>0</v>
      </c>
      <c r="X573">
        <f t="shared" si="449"/>
        <v>414.93</v>
      </c>
      <c r="Y573">
        <f t="shared" si="450"/>
        <v>215.34</v>
      </c>
      <c r="AA573">
        <v>54346617</v>
      </c>
      <c r="AB573">
        <f t="shared" si="451"/>
        <v>681.62400000000002</v>
      </c>
      <c r="AC573">
        <f t="shared" si="474"/>
        <v>0</v>
      </c>
      <c r="AD573">
        <f t="shared" si="475"/>
        <v>357.59100000000001</v>
      </c>
      <c r="AE573">
        <f t="shared" si="476"/>
        <v>30.437999999999999</v>
      </c>
      <c r="AF573">
        <f t="shared" si="477"/>
        <v>324.03300000000002</v>
      </c>
      <c r="AG573">
        <f t="shared" si="452"/>
        <v>0</v>
      </c>
      <c r="AH573">
        <f t="shared" si="478"/>
        <v>26.279999999999998</v>
      </c>
      <c r="AI573">
        <f t="shared" si="479"/>
        <v>0</v>
      </c>
      <c r="AJ573">
        <f t="shared" si="453"/>
        <v>0</v>
      </c>
      <c r="AK573">
        <v>7053.08</v>
      </c>
      <c r="AL573">
        <v>4781</v>
      </c>
      <c r="AM573">
        <v>1191.97</v>
      </c>
      <c r="AN573">
        <v>101.46</v>
      </c>
      <c r="AO573">
        <v>1080.1099999999999</v>
      </c>
      <c r="AP573">
        <v>0</v>
      </c>
      <c r="AQ573">
        <v>87.6</v>
      </c>
      <c r="AR573">
        <v>0</v>
      </c>
      <c r="AS573">
        <v>0</v>
      </c>
      <c r="AT573">
        <v>79</v>
      </c>
      <c r="AU573">
        <v>41</v>
      </c>
      <c r="AV573">
        <v>1.087</v>
      </c>
      <c r="AW573">
        <v>1</v>
      </c>
      <c r="AZ573">
        <v>1</v>
      </c>
      <c r="BA573">
        <v>28.67</v>
      </c>
      <c r="BB573">
        <v>9.2799999999999994</v>
      </c>
      <c r="BC573">
        <v>8.24</v>
      </c>
      <c r="BD573" t="s">
        <v>3</v>
      </c>
      <c r="BE573" t="s">
        <v>3</v>
      </c>
      <c r="BF573" t="s">
        <v>3</v>
      </c>
      <c r="BG573" t="s">
        <v>3</v>
      </c>
      <c r="BH573">
        <v>0</v>
      </c>
      <c r="BI573">
        <v>2</v>
      </c>
      <c r="BJ573" t="s">
        <v>55</v>
      </c>
      <c r="BM573">
        <v>319</v>
      </c>
      <c r="BN573">
        <v>0</v>
      </c>
      <c r="BO573" t="s">
        <v>52</v>
      </c>
      <c r="BP573">
        <v>1</v>
      </c>
      <c r="BQ573">
        <v>40</v>
      </c>
      <c r="BR573">
        <v>0</v>
      </c>
      <c r="BS573">
        <v>28.67</v>
      </c>
      <c r="BT573">
        <v>1</v>
      </c>
      <c r="BU573">
        <v>1</v>
      </c>
      <c r="BV573">
        <v>1</v>
      </c>
      <c r="BW573">
        <v>1</v>
      </c>
      <c r="BX573">
        <v>1</v>
      </c>
      <c r="BY573" t="s">
        <v>3</v>
      </c>
      <c r="BZ573">
        <v>79</v>
      </c>
      <c r="CA573">
        <v>41</v>
      </c>
      <c r="CB573" t="s">
        <v>3</v>
      </c>
      <c r="CE573">
        <v>30</v>
      </c>
      <c r="CF573">
        <v>0</v>
      </c>
      <c r="CG573">
        <v>0</v>
      </c>
      <c r="CM573">
        <v>0</v>
      </c>
      <c r="CN573" t="s">
        <v>33</v>
      </c>
      <c r="CO573">
        <v>0</v>
      </c>
      <c r="CP573">
        <f t="shared" si="454"/>
        <v>712.78</v>
      </c>
      <c r="CQ573">
        <f t="shared" si="455"/>
        <v>0</v>
      </c>
      <c r="CR573">
        <f t="shared" si="480"/>
        <v>3607.14</v>
      </c>
      <c r="CS573">
        <f t="shared" si="456"/>
        <v>948.69</v>
      </c>
      <c r="CT573">
        <f t="shared" si="457"/>
        <v>10098.15</v>
      </c>
      <c r="CU573">
        <f t="shared" si="458"/>
        <v>0</v>
      </c>
      <c r="CV573">
        <f t="shared" si="459"/>
        <v>28.566359999999996</v>
      </c>
      <c r="CW573">
        <f t="shared" si="460"/>
        <v>0</v>
      </c>
      <c r="CX573">
        <f t="shared" si="461"/>
        <v>0</v>
      </c>
      <c r="CY573">
        <f t="shared" si="462"/>
        <v>414.93170000000003</v>
      </c>
      <c r="CZ573">
        <f t="shared" si="463"/>
        <v>215.3443</v>
      </c>
      <c r="DC573" t="s">
        <v>3</v>
      </c>
      <c r="DD573" t="s">
        <v>34</v>
      </c>
      <c r="DE573" t="s">
        <v>35</v>
      </c>
      <c r="DF573" t="s">
        <v>35</v>
      </c>
      <c r="DG573" t="s">
        <v>35</v>
      </c>
      <c r="DH573" t="s">
        <v>3</v>
      </c>
      <c r="DI573" t="s">
        <v>35</v>
      </c>
      <c r="DJ573" t="s">
        <v>35</v>
      </c>
      <c r="DK573" t="s">
        <v>3</v>
      </c>
      <c r="DL573" t="s">
        <v>3</v>
      </c>
      <c r="DM573" t="s">
        <v>3</v>
      </c>
      <c r="DN573">
        <v>114</v>
      </c>
      <c r="DO573">
        <v>67</v>
      </c>
      <c r="DP573">
        <v>1.087</v>
      </c>
      <c r="DQ573">
        <v>1</v>
      </c>
      <c r="DU573">
        <v>1013</v>
      </c>
      <c r="DV573" t="s">
        <v>54</v>
      </c>
      <c r="DW573" t="s">
        <v>54</v>
      </c>
      <c r="DX573">
        <v>1</v>
      </c>
      <c r="DZ573" t="s">
        <v>3</v>
      </c>
      <c r="EA573" t="s">
        <v>3</v>
      </c>
      <c r="EB573" t="s">
        <v>3</v>
      </c>
      <c r="EC573" t="s">
        <v>3</v>
      </c>
      <c r="EE573">
        <v>54008063</v>
      </c>
      <c r="EF573">
        <v>40</v>
      </c>
      <c r="EG573" t="s">
        <v>56</v>
      </c>
      <c r="EH573">
        <v>0</v>
      </c>
      <c r="EI573" t="s">
        <v>3</v>
      </c>
      <c r="EJ573">
        <v>2</v>
      </c>
      <c r="EK573">
        <v>319</v>
      </c>
      <c r="EL573" t="s">
        <v>57</v>
      </c>
      <c r="EM573" t="s">
        <v>58</v>
      </c>
      <c r="EO573" t="s">
        <v>36</v>
      </c>
      <c r="EQ573">
        <v>0</v>
      </c>
      <c r="ER573">
        <v>7053.08</v>
      </c>
      <c r="ES573">
        <v>4781</v>
      </c>
      <c r="ET573">
        <v>1191.97</v>
      </c>
      <c r="EU573">
        <v>101.46</v>
      </c>
      <c r="EV573">
        <v>1080.1099999999999</v>
      </c>
      <c r="EW573">
        <v>87.6</v>
      </c>
      <c r="EX573">
        <v>0</v>
      </c>
      <c r="EY573">
        <v>0</v>
      </c>
      <c r="FQ573">
        <v>0</v>
      </c>
      <c r="FR573">
        <f t="shared" si="464"/>
        <v>0</v>
      </c>
      <c r="FS573">
        <v>0</v>
      </c>
      <c r="FX573">
        <v>114</v>
      </c>
      <c r="FY573">
        <v>67</v>
      </c>
      <c r="GA573" t="s">
        <v>3</v>
      </c>
      <c r="GD573">
        <v>0</v>
      </c>
      <c r="GF573">
        <v>-1621191332</v>
      </c>
      <c r="GG573">
        <v>2</v>
      </c>
      <c r="GH573">
        <v>1</v>
      </c>
      <c r="GI573">
        <v>2</v>
      </c>
      <c r="GJ573">
        <v>0</v>
      </c>
      <c r="GK573">
        <f>ROUND(R573*(R12)/100,2)</f>
        <v>78.900000000000006</v>
      </c>
      <c r="GL573">
        <f t="shared" si="465"/>
        <v>0</v>
      </c>
      <c r="GM573">
        <f t="shared" si="466"/>
        <v>1421.95</v>
      </c>
      <c r="GN573">
        <f t="shared" si="467"/>
        <v>0</v>
      </c>
      <c r="GO573">
        <f t="shared" si="468"/>
        <v>1421.95</v>
      </c>
      <c r="GP573">
        <f t="shared" si="469"/>
        <v>0</v>
      </c>
      <c r="GR573">
        <v>0</v>
      </c>
      <c r="GS573">
        <v>0</v>
      </c>
      <c r="GT573">
        <v>0</v>
      </c>
      <c r="GU573" t="s">
        <v>3</v>
      </c>
      <c r="GV573">
        <f t="shared" si="470"/>
        <v>0</v>
      </c>
      <c r="GW573">
        <v>1</v>
      </c>
      <c r="GX573">
        <f t="shared" si="471"/>
        <v>0</v>
      </c>
      <c r="HA573">
        <v>0</v>
      </c>
      <c r="HB573">
        <v>0</v>
      </c>
      <c r="HC573">
        <f t="shared" si="472"/>
        <v>0</v>
      </c>
      <c r="HE573" t="s">
        <v>3</v>
      </c>
      <c r="HF573" t="s">
        <v>3</v>
      </c>
      <c r="HM573" t="s">
        <v>3</v>
      </c>
      <c r="HN573" t="s">
        <v>3</v>
      </c>
      <c r="HO573" t="s">
        <v>3</v>
      </c>
      <c r="HP573" t="s">
        <v>3</v>
      </c>
      <c r="HQ573" t="s">
        <v>3</v>
      </c>
      <c r="IK573">
        <v>0</v>
      </c>
    </row>
    <row r="574" spans="1:245" x14ac:dyDescent="0.2">
      <c r="A574">
        <v>17</v>
      </c>
      <c r="B574">
        <v>0</v>
      </c>
      <c r="C574">
        <f>ROW(SmtRes!A144)</f>
        <v>144</v>
      </c>
      <c r="D574">
        <f>ROW(EtalonRes!A247)</f>
        <v>247</v>
      </c>
      <c r="E574" t="s">
        <v>59</v>
      </c>
      <c r="F574" t="s">
        <v>60</v>
      </c>
      <c r="G574" t="s">
        <v>61</v>
      </c>
      <c r="H574" t="s">
        <v>62</v>
      </c>
      <c r="I574">
        <v>4</v>
      </c>
      <c r="J574">
        <v>0</v>
      </c>
      <c r="K574">
        <v>4</v>
      </c>
      <c r="O574">
        <f t="shared" si="441"/>
        <v>3702.36</v>
      </c>
      <c r="P574">
        <f t="shared" si="442"/>
        <v>0</v>
      </c>
      <c r="Q574">
        <f t="shared" si="473"/>
        <v>2295.2399999999998</v>
      </c>
      <c r="R574">
        <f t="shared" si="443"/>
        <v>1117.56</v>
      </c>
      <c r="S574">
        <f t="shared" si="444"/>
        <v>1407.12</v>
      </c>
      <c r="T574">
        <f t="shared" si="445"/>
        <v>0</v>
      </c>
      <c r="U574">
        <f t="shared" si="446"/>
        <v>3.8349359999999999</v>
      </c>
      <c r="V574">
        <f t="shared" si="447"/>
        <v>0</v>
      </c>
      <c r="W574">
        <f t="shared" si="448"/>
        <v>0</v>
      </c>
      <c r="X574">
        <f t="shared" si="449"/>
        <v>1111.6199999999999</v>
      </c>
      <c r="Y574">
        <f t="shared" si="450"/>
        <v>576.91999999999996</v>
      </c>
      <c r="AA574">
        <v>54346617</v>
      </c>
      <c r="AB574">
        <f t="shared" si="451"/>
        <v>56.484000000000002</v>
      </c>
      <c r="AC574">
        <f t="shared" si="474"/>
        <v>0</v>
      </c>
      <c r="AD574">
        <f t="shared" si="475"/>
        <v>45.195</v>
      </c>
      <c r="AE574">
        <f t="shared" si="476"/>
        <v>8.9640000000000004</v>
      </c>
      <c r="AF574">
        <f t="shared" si="477"/>
        <v>11.289</v>
      </c>
      <c r="AG574">
        <f t="shared" si="452"/>
        <v>0</v>
      </c>
      <c r="AH574">
        <f t="shared" si="478"/>
        <v>0.88200000000000001</v>
      </c>
      <c r="AI574">
        <f t="shared" si="479"/>
        <v>0</v>
      </c>
      <c r="AJ574">
        <f t="shared" si="453"/>
        <v>0</v>
      </c>
      <c r="AK574">
        <v>194</v>
      </c>
      <c r="AL574">
        <v>5.72</v>
      </c>
      <c r="AM574">
        <v>150.65</v>
      </c>
      <c r="AN574">
        <v>29.88</v>
      </c>
      <c r="AO574">
        <v>37.630000000000003</v>
      </c>
      <c r="AP574">
        <v>0</v>
      </c>
      <c r="AQ574">
        <v>2.94</v>
      </c>
      <c r="AR574">
        <v>0</v>
      </c>
      <c r="AS574">
        <v>0</v>
      </c>
      <c r="AT574">
        <v>79</v>
      </c>
      <c r="AU574">
        <v>41</v>
      </c>
      <c r="AV574">
        <v>1.087</v>
      </c>
      <c r="AW574">
        <v>1</v>
      </c>
      <c r="AZ574">
        <v>1</v>
      </c>
      <c r="BA574">
        <v>28.67</v>
      </c>
      <c r="BB574">
        <v>11.68</v>
      </c>
      <c r="BC574">
        <v>8.24</v>
      </c>
      <c r="BD574" t="s">
        <v>3</v>
      </c>
      <c r="BE574" t="s">
        <v>3</v>
      </c>
      <c r="BF574" t="s">
        <v>3</v>
      </c>
      <c r="BG574" t="s">
        <v>3</v>
      </c>
      <c r="BH574">
        <v>0</v>
      </c>
      <c r="BI574">
        <v>2</v>
      </c>
      <c r="BJ574" t="s">
        <v>63</v>
      </c>
      <c r="BM574">
        <v>329</v>
      </c>
      <c r="BN574">
        <v>0</v>
      </c>
      <c r="BO574" t="s">
        <v>60</v>
      </c>
      <c r="BP574">
        <v>1</v>
      </c>
      <c r="BQ574">
        <v>40</v>
      </c>
      <c r="BR574">
        <v>0</v>
      </c>
      <c r="BS574">
        <v>28.67</v>
      </c>
      <c r="BT574">
        <v>1</v>
      </c>
      <c r="BU574">
        <v>1</v>
      </c>
      <c r="BV574">
        <v>1</v>
      </c>
      <c r="BW574">
        <v>1</v>
      </c>
      <c r="BX574">
        <v>1</v>
      </c>
      <c r="BY574" t="s">
        <v>3</v>
      </c>
      <c r="BZ574">
        <v>79</v>
      </c>
      <c r="CA574">
        <v>41</v>
      </c>
      <c r="CB574" t="s">
        <v>3</v>
      </c>
      <c r="CE574">
        <v>30</v>
      </c>
      <c r="CF574">
        <v>0</v>
      </c>
      <c r="CG574">
        <v>0</v>
      </c>
      <c r="CM574">
        <v>0</v>
      </c>
      <c r="CN574" t="s">
        <v>33</v>
      </c>
      <c r="CO574">
        <v>0</v>
      </c>
      <c r="CP574">
        <f t="shared" si="454"/>
        <v>3702.3599999999997</v>
      </c>
      <c r="CQ574">
        <f t="shared" si="455"/>
        <v>0</v>
      </c>
      <c r="CR574">
        <f t="shared" si="480"/>
        <v>573.84</v>
      </c>
      <c r="CS574">
        <f t="shared" si="456"/>
        <v>279.25</v>
      </c>
      <c r="CT574">
        <f t="shared" si="457"/>
        <v>351.78</v>
      </c>
      <c r="CU574">
        <f t="shared" si="458"/>
        <v>0</v>
      </c>
      <c r="CV574">
        <f t="shared" si="459"/>
        <v>0.95873399999999998</v>
      </c>
      <c r="CW574">
        <f t="shared" si="460"/>
        <v>0</v>
      </c>
      <c r="CX574">
        <f t="shared" si="461"/>
        <v>0</v>
      </c>
      <c r="CY574">
        <f t="shared" si="462"/>
        <v>1111.6248000000001</v>
      </c>
      <c r="CZ574">
        <f t="shared" si="463"/>
        <v>576.91919999999993</v>
      </c>
      <c r="DC574" t="s">
        <v>3</v>
      </c>
      <c r="DD574" t="s">
        <v>34</v>
      </c>
      <c r="DE574" t="s">
        <v>35</v>
      </c>
      <c r="DF574" t="s">
        <v>35</v>
      </c>
      <c r="DG574" t="s">
        <v>35</v>
      </c>
      <c r="DH574" t="s">
        <v>3</v>
      </c>
      <c r="DI574" t="s">
        <v>35</v>
      </c>
      <c r="DJ574" t="s">
        <v>35</v>
      </c>
      <c r="DK574" t="s">
        <v>3</v>
      </c>
      <c r="DL574" t="s">
        <v>3</v>
      </c>
      <c r="DM574" t="s">
        <v>3</v>
      </c>
      <c r="DN574">
        <v>114</v>
      </c>
      <c r="DO574">
        <v>67</v>
      </c>
      <c r="DP574">
        <v>1.087</v>
      </c>
      <c r="DQ574">
        <v>1</v>
      </c>
      <c r="DU574">
        <v>1013</v>
      </c>
      <c r="DV574" t="s">
        <v>62</v>
      </c>
      <c r="DW574" t="s">
        <v>62</v>
      </c>
      <c r="DX574">
        <v>1</v>
      </c>
      <c r="DZ574" t="s">
        <v>3</v>
      </c>
      <c r="EA574" t="s">
        <v>3</v>
      </c>
      <c r="EB574" t="s">
        <v>3</v>
      </c>
      <c r="EC574" t="s">
        <v>3</v>
      </c>
      <c r="EE574">
        <v>54008073</v>
      </c>
      <c r="EF574">
        <v>40</v>
      </c>
      <c r="EG574" t="s">
        <v>56</v>
      </c>
      <c r="EH574">
        <v>0</v>
      </c>
      <c r="EI574" t="s">
        <v>3</v>
      </c>
      <c r="EJ574">
        <v>2</v>
      </c>
      <c r="EK574">
        <v>329</v>
      </c>
      <c r="EL574" t="s">
        <v>64</v>
      </c>
      <c r="EM574" t="s">
        <v>65</v>
      </c>
      <c r="EO574" t="s">
        <v>36</v>
      </c>
      <c r="EQ574">
        <v>0</v>
      </c>
      <c r="ER574">
        <v>194</v>
      </c>
      <c r="ES574">
        <v>5.72</v>
      </c>
      <c r="ET574">
        <v>150.65</v>
      </c>
      <c r="EU574">
        <v>29.88</v>
      </c>
      <c r="EV574">
        <v>37.630000000000003</v>
      </c>
      <c r="EW574">
        <v>2.94</v>
      </c>
      <c r="EX574">
        <v>0</v>
      </c>
      <c r="EY574">
        <v>0</v>
      </c>
      <c r="FQ574">
        <v>0</v>
      </c>
      <c r="FR574">
        <f t="shared" si="464"/>
        <v>0</v>
      </c>
      <c r="FS574">
        <v>0</v>
      </c>
      <c r="FX574">
        <v>114</v>
      </c>
      <c r="FY574">
        <v>67</v>
      </c>
      <c r="GA574" t="s">
        <v>3</v>
      </c>
      <c r="GD574">
        <v>0</v>
      </c>
      <c r="GF574">
        <v>-1270475518</v>
      </c>
      <c r="GG574">
        <v>2</v>
      </c>
      <c r="GH574">
        <v>1</v>
      </c>
      <c r="GI574">
        <v>2</v>
      </c>
      <c r="GJ574">
        <v>0</v>
      </c>
      <c r="GK574">
        <f>ROUND(R574*(R12)/100,2)</f>
        <v>1788.1</v>
      </c>
      <c r="GL574">
        <f t="shared" si="465"/>
        <v>0</v>
      </c>
      <c r="GM574">
        <f t="shared" si="466"/>
        <v>7179</v>
      </c>
      <c r="GN574">
        <f t="shared" si="467"/>
        <v>0</v>
      </c>
      <c r="GO574">
        <f t="shared" si="468"/>
        <v>7179</v>
      </c>
      <c r="GP574">
        <f t="shared" si="469"/>
        <v>0</v>
      </c>
      <c r="GR574">
        <v>0</v>
      </c>
      <c r="GS574">
        <v>0</v>
      </c>
      <c r="GT574">
        <v>0</v>
      </c>
      <c r="GU574" t="s">
        <v>3</v>
      </c>
      <c r="GV574">
        <f t="shared" si="470"/>
        <v>0</v>
      </c>
      <c r="GW574">
        <v>1</v>
      </c>
      <c r="GX574">
        <f t="shared" si="471"/>
        <v>0</v>
      </c>
      <c r="HA574">
        <v>0</v>
      </c>
      <c r="HB574">
        <v>0</v>
      </c>
      <c r="HC574">
        <f t="shared" si="472"/>
        <v>0</v>
      </c>
      <c r="HE574" t="s">
        <v>3</v>
      </c>
      <c r="HF574" t="s">
        <v>3</v>
      </c>
      <c r="HM574" t="s">
        <v>3</v>
      </c>
      <c r="HN574" t="s">
        <v>3</v>
      </c>
      <c r="HO574" t="s">
        <v>3</v>
      </c>
      <c r="HP574" t="s">
        <v>3</v>
      </c>
      <c r="HQ574" t="s">
        <v>3</v>
      </c>
      <c r="IK574">
        <v>0</v>
      </c>
    </row>
    <row r="575" spans="1:245" x14ac:dyDescent="0.2">
      <c r="A575">
        <v>17</v>
      </c>
      <c r="B575">
        <v>0</v>
      </c>
      <c r="C575">
        <f>ROW(SmtRes!A145)</f>
        <v>145</v>
      </c>
      <c r="D575">
        <f>ROW(EtalonRes!A248)</f>
        <v>248</v>
      </c>
      <c r="E575" t="s">
        <v>66</v>
      </c>
      <c r="F575" t="s">
        <v>67</v>
      </c>
      <c r="G575" t="s">
        <v>68</v>
      </c>
      <c r="H575" t="s">
        <v>62</v>
      </c>
      <c r="I575">
        <v>2</v>
      </c>
      <c r="J575">
        <v>0</v>
      </c>
      <c r="K575">
        <v>2</v>
      </c>
      <c r="O575">
        <f t="shared" si="441"/>
        <v>234.16</v>
      </c>
      <c r="P575">
        <f t="shared" si="442"/>
        <v>0</v>
      </c>
      <c r="Q575">
        <f t="shared" si="473"/>
        <v>155.32</v>
      </c>
      <c r="R575">
        <f t="shared" si="443"/>
        <v>79.7</v>
      </c>
      <c r="S575">
        <f t="shared" si="444"/>
        <v>78.84</v>
      </c>
      <c r="T575">
        <f t="shared" si="445"/>
        <v>0</v>
      </c>
      <c r="U575">
        <f t="shared" si="446"/>
        <v>0.22826999999999997</v>
      </c>
      <c r="V575">
        <f t="shared" si="447"/>
        <v>0</v>
      </c>
      <c r="W575">
        <f t="shared" si="448"/>
        <v>0</v>
      </c>
      <c r="X575">
        <f t="shared" si="449"/>
        <v>62.28</v>
      </c>
      <c r="Y575">
        <f t="shared" si="450"/>
        <v>32.32</v>
      </c>
      <c r="AA575">
        <v>54346617</v>
      </c>
      <c r="AB575">
        <f t="shared" si="451"/>
        <v>7.1909999999999998</v>
      </c>
      <c r="AC575">
        <f t="shared" si="474"/>
        <v>0</v>
      </c>
      <c r="AD575">
        <f t="shared" si="475"/>
        <v>5.9279999999999999</v>
      </c>
      <c r="AE575">
        <f t="shared" si="476"/>
        <v>1.278</v>
      </c>
      <c r="AF575">
        <f t="shared" si="477"/>
        <v>1.2629999999999999</v>
      </c>
      <c r="AG575">
        <f t="shared" si="452"/>
        <v>0</v>
      </c>
      <c r="AH575">
        <f t="shared" si="478"/>
        <v>0.105</v>
      </c>
      <c r="AI575">
        <f t="shared" si="479"/>
        <v>0</v>
      </c>
      <c r="AJ575">
        <f t="shared" si="453"/>
        <v>0</v>
      </c>
      <c r="AK575">
        <v>24.04</v>
      </c>
      <c r="AL575">
        <v>7.0000000000000007E-2</v>
      </c>
      <c r="AM575">
        <v>19.760000000000002</v>
      </c>
      <c r="AN575">
        <v>4.26</v>
      </c>
      <c r="AO575">
        <v>4.21</v>
      </c>
      <c r="AP575">
        <v>0</v>
      </c>
      <c r="AQ575">
        <v>0.35</v>
      </c>
      <c r="AR575">
        <v>0</v>
      </c>
      <c r="AS575">
        <v>0</v>
      </c>
      <c r="AT575">
        <v>79</v>
      </c>
      <c r="AU575">
        <v>41</v>
      </c>
      <c r="AV575">
        <v>1.087</v>
      </c>
      <c r="AW575">
        <v>1</v>
      </c>
      <c r="AZ575">
        <v>1</v>
      </c>
      <c r="BA575">
        <v>28.67</v>
      </c>
      <c r="BB575">
        <v>12.05</v>
      </c>
      <c r="BC575">
        <v>8.2899999999999991</v>
      </c>
      <c r="BD575" t="s">
        <v>3</v>
      </c>
      <c r="BE575" t="s">
        <v>3</v>
      </c>
      <c r="BF575" t="s">
        <v>3</v>
      </c>
      <c r="BG575" t="s">
        <v>3</v>
      </c>
      <c r="BH575">
        <v>0</v>
      </c>
      <c r="BI575">
        <v>2</v>
      </c>
      <c r="BJ575" t="s">
        <v>69</v>
      </c>
      <c r="BM575">
        <v>326</v>
      </c>
      <c r="BN575">
        <v>0</v>
      </c>
      <c r="BO575" t="s">
        <v>67</v>
      </c>
      <c r="BP575">
        <v>1</v>
      </c>
      <c r="BQ575">
        <v>40</v>
      </c>
      <c r="BR575">
        <v>0</v>
      </c>
      <c r="BS575">
        <v>28.67</v>
      </c>
      <c r="BT575">
        <v>1</v>
      </c>
      <c r="BU575">
        <v>1</v>
      </c>
      <c r="BV575">
        <v>1</v>
      </c>
      <c r="BW575">
        <v>1</v>
      </c>
      <c r="BX575">
        <v>1</v>
      </c>
      <c r="BY575" t="s">
        <v>3</v>
      </c>
      <c r="BZ575">
        <v>79</v>
      </c>
      <c r="CA575">
        <v>41</v>
      </c>
      <c r="CB575" t="s">
        <v>3</v>
      </c>
      <c r="CE575">
        <v>30</v>
      </c>
      <c r="CF575">
        <v>0</v>
      </c>
      <c r="CG575">
        <v>0</v>
      </c>
      <c r="CM575">
        <v>0</v>
      </c>
      <c r="CN575" t="s">
        <v>33</v>
      </c>
      <c r="CO575">
        <v>0</v>
      </c>
      <c r="CP575">
        <f t="shared" si="454"/>
        <v>234.16</v>
      </c>
      <c r="CQ575">
        <f t="shared" si="455"/>
        <v>0</v>
      </c>
      <c r="CR575">
        <f t="shared" si="480"/>
        <v>77.599999999999994</v>
      </c>
      <c r="CS575">
        <f t="shared" si="456"/>
        <v>39.85</v>
      </c>
      <c r="CT575">
        <f t="shared" si="457"/>
        <v>39.28</v>
      </c>
      <c r="CU575">
        <f t="shared" si="458"/>
        <v>0</v>
      </c>
      <c r="CV575">
        <f t="shared" si="459"/>
        <v>0.11413499999999999</v>
      </c>
      <c r="CW575">
        <f t="shared" si="460"/>
        <v>0</v>
      </c>
      <c r="CX575">
        <f t="shared" si="461"/>
        <v>0</v>
      </c>
      <c r="CY575">
        <f t="shared" si="462"/>
        <v>62.283600000000007</v>
      </c>
      <c r="CZ575">
        <f t="shared" si="463"/>
        <v>32.324399999999997</v>
      </c>
      <c r="DC575" t="s">
        <v>3</v>
      </c>
      <c r="DD575" t="s">
        <v>34</v>
      </c>
      <c r="DE575" t="s">
        <v>35</v>
      </c>
      <c r="DF575" t="s">
        <v>35</v>
      </c>
      <c r="DG575" t="s">
        <v>35</v>
      </c>
      <c r="DH575" t="s">
        <v>3</v>
      </c>
      <c r="DI575" t="s">
        <v>35</v>
      </c>
      <c r="DJ575" t="s">
        <v>35</v>
      </c>
      <c r="DK575" t="s">
        <v>3</v>
      </c>
      <c r="DL575" t="s">
        <v>3</v>
      </c>
      <c r="DM575" t="s">
        <v>3</v>
      </c>
      <c r="DN575">
        <v>114</v>
      </c>
      <c r="DO575">
        <v>67</v>
      </c>
      <c r="DP575">
        <v>1.087</v>
      </c>
      <c r="DQ575">
        <v>1</v>
      </c>
      <c r="DU575">
        <v>1013</v>
      </c>
      <c r="DV575" t="s">
        <v>62</v>
      </c>
      <c r="DW575" t="s">
        <v>62</v>
      </c>
      <c r="DX575">
        <v>1</v>
      </c>
      <c r="DZ575" t="s">
        <v>3</v>
      </c>
      <c r="EA575" t="s">
        <v>3</v>
      </c>
      <c r="EB575" t="s">
        <v>3</v>
      </c>
      <c r="EC575" t="s">
        <v>3</v>
      </c>
      <c r="EE575">
        <v>54008070</v>
      </c>
      <c r="EF575">
        <v>40</v>
      </c>
      <c r="EG575" t="s">
        <v>56</v>
      </c>
      <c r="EH575">
        <v>0</v>
      </c>
      <c r="EI575" t="s">
        <v>3</v>
      </c>
      <c r="EJ575">
        <v>2</v>
      </c>
      <c r="EK575">
        <v>326</v>
      </c>
      <c r="EL575" t="s">
        <v>70</v>
      </c>
      <c r="EM575" t="s">
        <v>71</v>
      </c>
      <c r="EO575" t="s">
        <v>36</v>
      </c>
      <c r="EQ575">
        <v>0</v>
      </c>
      <c r="ER575">
        <v>24.04</v>
      </c>
      <c r="ES575">
        <v>7.0000000000000007E-2</v>
      </c>
      <c r="ET575">
        <v>19.760000000000002</v>
      </c>
      <c r="EU575">
        <v>4.26</v>
      </c>
      <c r="EV575">
        <v>4.21</v>
      </c>
      <c r="EW575">
        <v>0.35</v>
      </c>
      <c r="EX575">
        <v>0</v>
      </c>
      <c r="EY575">
        <v>0</v>
      </c>
      <c r="FQ575">
        <v>0</v>
      </c>
      <c r="FR575">
        <f t="shared" si="464"/>
        <v>0</v>
      </c>
      <c r="FS575">
        <v>0</v>
      </c>
      <c r="FX575">
        <v>114</v>
      </c>
      <c r="FY575">
        <v>67</v>
      </c>
      <c r="GA575" t="s">
        <v>3</v>
      </c>
      <c r="GD575">
        <v>0</v>
      </c>
      <c r="GF575">
        <v>-609801331</v>
      </c>
      <c r="GG575">
        <v>2</v>
      </c>
      <c r="GH575">
        <v>1</v>
      </c>
      <c r="GI575">
        <v>2</v>
      </c>
      <c r="GJ575">
        <v>0</v>
      </c>
      <c r="GK575">
        <f>ROUND(R575*(R12)/100,2)</f>
        <v>127.52</v>
      </c>
      <c r="GL575">
        <f t="shared" si="465"/>
        <v>0</v>
      </c>
      <c r="GM575">
        <f t="shared" si="466"/>
        <v>456.28</v>
      </c>
      <c r="GN575">
        <f t="shared" si="467"/>
        <v>0</v>
      </c>
      <c r="GO575">
        <f t="shared" si="468"/>
        <v>456.28</v>
      </c>
      <c r="GP575">
        <f t="shared" si="469"/>
        <v>0</v>
      </c>
      <c r="GR575">
        <v>0</v>
      </c>
      <c r="GS575">
        <v>0</v>
      </c>
      <c r="GT575">
        <v>0</v>
      </c>
      <c r="GU575" t="s">
        <v>3</v>
      </c>
      <c r="GV575">
        <f t="shared" si="470"/>
        <v>0</v>
      </c>
      <c r="GW575">
        <v>1</v>
      </c>
      <c r="GX575">
        <f t="shared" si="471"/>
        <v>0</v>
      </c>
      <c r="HA575">
        <v>0</v>
      </c>
      <c r="HB575">
        <v>0</v>
      </c>
      <c r="HC575">
        <f t="shared" si="472"/>
        <v>0</v>
      </c>
      <c r="HE575" t="s">
        <v>3</v>
      </c>
      <c r="HF575" t="s">
        <v>3</v>
      </c>
      <c r="HM575" t="s">
        <v>3</v>
      </c>
      <c r="HN575" t="s">
        <v>3</v>
      </c>
      <c r="HO575" t="s">
        <v>3</v>
      </c>
      <c r="HP575" t="s">
        <v>3</v>
      </c>
      <c r="HQ575" t="s">
        <v>3</v>
      </c>
      <c r="IK575">
        <v>0</v>
      </c>
    </row>
    <row r="576" spans="1:245" x14ac:dyDescent="0.2">
      <c r="A576">
        <v>17</v>
      </c>
      <c r="B576">
        <v>0</v>
      </c>
      <c r="C576">
        <f>ROW(SmtRes!A146)</f>
        <v>146</v>
      </c>
      <c r="D576">
        <f>ROW(EtalonRes!A249)</f>
        <v>249</v>
      </c>
      <c r="E576" t="s">
        <v>72</v>
      </c>
      <c r="F576" t="s">
        <v>73</v>
      </c>
      <c r="G576" t="s">
        <v>74</v>
      </c>
      <c r="H576" t="s">
        <v>62</v>
      </c>
      <c r="I576">
        <v>67</v>
      </c>
      <c r="J576">
        <v>0</v>
      </c>
      <c r="K576">
        <v>67</v>
      </c>
      <c r="O576">
        <f t="shared" si="441"/>
        <v>3210.61</v>
      </c>
      <c r="P576">
        <f t="shared" si="442"/>
        <v>0</v>
      </c>
      <c r="Q576">
        <f t="shared" si="473"/>
        <v>163.56</v>
      </c>
      <c r="R576">
        <f t="shared" si="443"/>
        <v>78.56</v>
      </c>
      <c r="S576">
        <f t="shared" si="444"/>
        <v>3047.05</v>
      </c>
      <c r="T576">
        <f t="shared" si="445"/>
        <v>0</v>
      </c>
      <c r="U576">
        <f t="shared" si="446"/>
        <v>8.4178799999999985</v>
      </c>
      <c r="V576">
        <f t="shared" si="447"/>
        <v>0</v>
      </c>
      <c r="W576">
        <f t="shared" si="448"/>
        <v>0</v>
      </c>
      <c r="X576">
        <f t="shared" si="449"/>
        <v>2407.17</v>
      </c>
      <c r="Y576">
        <f t="shared" si="450"/>
        <v>1249.29</v>
      </c>
      <c r="AA576">
        <v>54346617</v>
      </c>
      <c r="AB576">
        <f t="shared" si="451"/>
        <v>1.716</v>
      </c>
      <c r="AC576">
        <f t="shared" si="474"/>
        <v>0</v>
      </c>
      <c r="AD576">
        <f t="shared" si="475"/>
        <v>0.20100000000000001</v>
      </c>
      <c r="AE576">
        <f t="shared" si="476"/>
        <v>3.9E-2</v>
      </c>
      <c r="AF576">
        <f t="shared" si="477"/>
        <v>1.5149999999999999</v>
      </c>
      <c r="AG576">
        <f t="shared" si="452"/>
        <v>0</v>
      </c>
      <c r="AH576">
        <f t="shared" si="478"/>
        <v>0.12</v>
      </c>
      <c r="AI576">
        <f t="shared" si="479"/>
        <v>0</v>
      </c>
      <c r="AJ576">
        <f t="shared" si="453"/>
        <v>0</v>
      </c>
      <c r="AK576">
        <v>6.28</v>
      </c>
      <c r="AL576">
        <v>0.56000000000000005</v>
      </c>
      <c r="AM576">
        <v>0.67</v>
      </c>
      <c r="AN576">
        <v>0.13</v>
      </c>
      <c r="AO576">
        <v>5.05</v>
      </c>
      <c r="AP576">
        <v>0</v>
      </c>
      <c r="AQ576">
        <v>0.4</v>
      </c>
      <c r="AR576">
        <v>0</v>
      </c>
      <c r="AS576">
        <v>0</v>
      </c>
      <c r="AT576">
        <v>79</v>
      </c>
      <c r="AU576">
        <v>41</v>
      </c>
      <c r="AV576">
        <v>1.0469999999999999</v>
      </c>
      <c r="AW576">
        <v>1</v>
      </c>
      <c r="AZ576">
        <v>1</v>
      </c>
      <c r="BA576">
        <v>28.67</v>
      </c>
      <c r="BB576">
        <v>11.6</v>
      </c>
      <c r="BC576">
        <v>8.23</v>
      </c>
      <c r="BD576" t="s">
        <v>3</v>
      </c>
      <c r="BE576" t="s">
        <v>3</v>
      </c>
      <c r="BF576" t="s">
        <v>3</v>
      </c>
      <c r="BG576" t="s">
        <v>3</v>
      </c>
      <c r="BH576">
        <v>0</v>
      </c>
      <c r="BI576">
        <v>2</v>
      </c>
      <c r="BJ576" t="s">
        <v>75</v>
      </c>
      <c r="BM576">
        <v>317</v>
      </c>
      <c r="BN576">
        <v>0</v>
      </c>
      <c r="BO576" t="s">
        <v>73</v>
      </c>
      <c r="BP576">
        <v>1</v>
      </c>
      <c r="BQ576">
        <v>40</v>
      </c>
      <c r="BR576">
        <v>0</v>
      </c>
      <c r="BS576">
        <v>28.67</v>
      </c>
      <c r="BT576">
        <v>1</v>
      </c>
      <c r="BU576">
        <v>1</v>
      </c>
      <c r="BV576">
        <v>1</v>
      </c>
      <c r="BW576">
        <v>1</v>
      </c>
      <c r="BX576">
        <v>1</v>
      </c>
      <c r="BY576" t="s">
        <v>3</v>
      </c>
      <c r="BZ576">
        <v>79</v>
      </c>
      <c r="CA576">
        <v>41</v>
      </c>
      <c r="CB576" t="s">
        <v>3</v>
      </c>
      <c r="CE576">
        <v>30</v>
      </c>
      <c r="CF576">
        <v>0</v>
      </c>
      <c r="CG576">
        <v>0</v>
      </c>
      <c r="CM576">
        <v>0</v>
      </c>
      <c r="CN576" t="s">
        <v>33</v>
      </c>
      <c r="CO576">
        <v>0</v>
      </c>
      <c r="CP576">
        <f t="shared" si="454"/>
        <v>3210.61</v>
      </c>
      <c r="CQ576">
        <f t="shared" si="455"/>
        <v>0</v>
      </c>
      <c r="CR576">
        <f t="shared" si="480"/>
        <v>2.44</v>
      </c>
      <c r="CS576">
        <f t="shared" si="456"/>
        <v>1.1499999999999999</v>
      </c>
      <c r="CT576">
        <f t="shared" si="457"/>
        <v>45.59</v>
      </c>
      <c r="CU576">
        <f t="shared" si="458"/>
        <v>0</v>
      </c>
      <c r="CV576">
        <f t="shared" si="459"/>
        <v>0.12563999999999997</v>
      </c>
      <c r="CW576">
        <f t="shared" si="460"/>
        <v>0</v>
      </c>
      <c r="CX576">
        <f t="shared" si="461"/>
        <v>0</v>
      </c>
      <c r="CY576">
        <f t="shared" si="462"/>
        <v>2407.1695000000004</v>
      </c>
      <c r="CZ576">
        <f t="shared" si="463"/>
        <v>1249.2905000000001</v>
      </c>
      <c r="DC576" t="s">
        <v>3</v>
      </c>
      <c r="DD576" t="s">
        <v>34</v>
      </c>
      <c r="DE576" t="s">
        <v>35</v>
      </c>
      <c r="DF576" t="s">
        <v>35</v>
      </c>
      <c r="DG576" t="s">
        <v>35</v>
      </c>
      <c r="DH576" t="s">
        <v>3</v>
      </c>
      <c r="DI576" t="s">
        <v>35</v>
      </c>
      <c r="DJ576" t="s">
        <v>35</v>
      </c>
      <c r="DK576" t="s">
        <v>3</v>
      </c>
      <c r="DL576" t="s">
        <v>3</v>
      </c>
      <c r="DM576" t="s">
        <v>3</v>
      </c>
      <c r="DN576">
        <v>114</v>
      </c>
      <c r="DO576">
        <v>67</v>
      </c>
      <c r="DP576">
        <v>1.0469999999999999</v>
      </c>
      <c r="DQ576">
        <v>1</v>
      </c>
      <c r="DU576">
        <v>1013</v>
      </c>
      <c r="DV576" t="s">
        <v>62</v>
      </c>
      <c r="DW576" t="s">
        <v>62</v>
      </c>
      <c r="DX576">
        <v>1</v>
      </c>
      <c r="DZ576" t="s">
        <v>3</v>
      </c>
      <c r="EA576" t="s">
        <v>3</v>
      </c>
      <c r="EB576" t="s">
        <v>3</v>
      </c>
      <c r="EC576" t="s">
        <v>3</v>
      </c>
      <c r="EE576">
        <v>54008061</v>
      </c>
      <c r="EF576">
        <v>40</v>
      </c>
      <c r="EG576" t="s">
        <v>56</v>
      </c>
      <c r="EH576">
        <v>0</v>
      </c>
      <c r="EI576" t="s">
        <v>3</v>
      </c>
      <c r="EJ576">
        <v>2</v>
      </c>
      <c r="EK576">
        <v>317</v>
      </c>
      <c r="EL576" t="s">
        <v>76</v>
      </c>
      <c r="EM576" t="s">
        <v>77</v>
      </c>
      <c r="EO576" t="s">
        <v>36</v>
      </c>
      <c r="EQ576">
        <v>0</v>
      </c>
      <c r="ER576">
        <v>6.28</v>
      </c>
      <c r="ES576">
        <v>0.56000000000000005</v>
      </c>
      <c r="ET576">
        <v>0.67</v>
      </c>
      <c r="EU576">
        <v>0.13</v>
      </c>
      <c r="EV576">
        <v>5.05</v>
      </c>
      <c r="EW576">
        <v>0.4</v>
      </c>
      <c r="EX576">
        <v>0</v>
      </c>
      <c r="EY576">
        <v>0</v>
      </c>
      <c r="FQ576">
        <v>0</v>
      </c>
      <c r="FR576">
        <f t="shared" si="464"/>
        <v>0</v>
      </c>
      <c r="FS576">
        <v>0</v>
      </c>
      <c r="FX576">
        <v>114</v>
      </c>
      <c r="FY576">
        <v>67</v>
      </c>
      <c r="GA576" t="s">
        <v>3</v>
      </c>
      <c r="GD576">
        <v>0</v>
      </c>
      <c r="GF576">
        <v>-1925681331</v>
      </c>
      <c r="GG576">
        <v>2</v>
      </c>
      <c r="GH576">
        <v>1</v>
      </c>
      <c r="GI576">
        <v>2</v>
      </c>
      <c r="GJ576">
        <v>0</v>
      </c>
      <c r="GK576">
        <f>ROUND(R576*(R12)/100,2)</f>
        <v>125.7</v>
      </c>
      <c r="GL576">
        <f t="shared" si="465"/>
        <v>0</v>
      </c>
      <c r="GM576">
        <f t="shared" si="466"/>
        <v>6992.77</v>
      </c>
      <c r="GN576">
        <f t="shared" si="467"/>
        <v>0</v>
      </c>
      <c r="GO576">
        <f t="shared" si="468"/>
        <v>6992.77</v>
      </c>
      <c r="GP576">
        <f t="shared" si="469"/>
        <v>0</v>
      </c>
      <c r="GR576">
        <v>0</v>
      </c>
      <c r="GS576">
        <v>0</v>
      </c>
      <c r="GT576">
        <v>0</v>
      </c>
      <c r="GU576" t="s">
        <v>3</v>
      </c>
      <c r="GV576">
        <f t="shared" si="470"/>
        <v>0</v>
      </c>
      <c r="GW576">
        <v>1</v>
      </c>
      <c r="GX576">
        <f t="shared" si="471"/>
        <v>0</v>
      </c>
      <c r="HA576">
        <v>0</v>
      </c>
      <c r="HB576">
        <v>0</v>
      </c>
      <c r="HC576">
        <f t="shared" si="472"/>
        <v>0</v>
      </c>
      <c r="HE576" t="s">
        <v>3</v>
      </c>
      <c r="HF576" t="s">
        <v>3</v>
      </c>
      <c r="HM576" t="s">
        <v>3</v>
      </c>
      <c r="HN576" t="s">
        <v>3</v>
      </c>
      <c r="HO576" t="s">
        <v>3</v>
      </c>
      <c r="HP576" t="s">
        <v>3</v>
      </c>
      <c r="HQ576" t="s">
        <v>3</v>
      </c>
      <c r="IK576">
        <v>0</v>
      </c>
    </row>
    <row r="577" spans="1:245" x14ac:dyDescent="0.2">
      <c r="A577">
        <v>17</v>
      </c>
      <c r="B577">
        <v>0</v>
      </c>
      <c r="C577">
        <f>ROW(SmtRes!A147)</f>
        <v>147</v>
      </c>
      <c r="D577">
        <f>ROW(EtalonRes!A250)</f>
        <v>250</v>
      </c>
      <c r="E577" t="s">
        <v>78</v>
      </c>
      <c r="F577" t="s">
        <v>79</v>
      </c>
      <c r="G577" t="s">
        <v>80</v>
      </c>
      <c r="H577" t="s">
        <v>62</v>
      </c>
      <c r="I577">
        <v>1</v>
      </c>
      <c r="J577">
        <v>0</v>
      </c>
      <c r="K577">
        <v>1</v>
      </c>
      <c r="O577">
        <f t="shared" si="441"/>
        <v>503.4</v>
      </c>
      <c r="P577">
        <f t="shared" si="442"/>
        <v>0</v>
      </c>
      <c r="Q577">
        <f t="shared" si="473"/>
        <v>0.53</v>
      </c>
      <c r="R577">
        <f t="shared" si="443"/>
        <v>0.28999999999999998</v>
      </c>
      <c r="S577">
        <f t="shared" si="444"/>
        <v>502.87</v>
      </c>
      <c r="T577">
        <f t="shared" si="445"/>
        <v>0</v>
      </c>
      <c r="U577">
        <f t="shared" si="446"/>
        <v>1.273998</v>
      </c>
      <c r="V577">
        <f t="shared" si="447"/>
        <v>0</v>
      </c>
      <c r="W577">
        <f t="shared" si="448"/>
        <v>0</v>
      </c>
      <c r="X577">
        <f t="shared" si="449"/>
        <v>397.27</v>
      </c>
      <c r="Y577">
        <f t="shared" si="450"/>
        <v>206.18</v>
      </c>
      <c r="AA577">
        <v>54346617</v>
      </c>
      <c r="AB577">
        <f t="shared" si="451"/>
        <v>16.472999999999999</v>
      </c>
      <c r="AC577">
        <f t="shared" si="474"/>
        <v>0</v>
      </c>
      <c r="AD577">
        <f t="shared" si="475"/>
        <v>3.3000000000000002E-2</v>
      </c>
      <c r="AE577">
        <f t="shared" si="476"/>
        <v>8.9999999999999993E-3</v>
      </c>
      <c r="AF577">
        <f t="shared" si="477"/>
        <v>16.440000000000001</v>
      </c>
      <c r="AG577">
        <f t="shared" si="452"/>
        <v>0</v>
      </c>
      <c r="AH577">
        <f t="shared" si="478"/>
        <v>1.194</v>
      </c>
      <c r="AI577">
        <f t="shared" si="479"/>
        <v>0</v>
      </c>
      <c r="AJ577">
        <f t="shared" si="453"/>
        <v>0</v>
      </c>
      <c r="AK577">
        <v>90.01</v>
      </c>
      <c r="AL577">
        <v>35.1</v>
      </c>
      <c r="AM577">
        <v>0.11</v>
      </c>
      <c r="AN577">
        <v>0.03</v>
      </c>
      <c r="AO577">
        <v>54.8</v>
      </c>
      <c r="AP577">
        <v>0</v>
      </c>
      <c r="AQ577">
        <v>3.98</v>
      </c>
      <c r="AR577">
        <v>0</v>
      </c>
      <c r="AS577">
        <v>0</v>
      </c>
      <c r="AT577">
        <v>79</v>
      </c>
      <c r="AU577">
        <v>41</v>
      </c>
      <c r="AV577">
        <v>1.0669999999999999</v>
      </c>
      <c r="AW577">
        <v>1.081</v>
      </c>
      <c r="AZ577">
        <v>1</v>
      </c>
      <c r="BA577">
        <v>28.67</v>
      </c>
      <c r="BB577">
        <v>13.27</v>
      </c>
      <c r="BC577">
        <v>8.24</v>
      </c>
      <c r="BD577" t="s">
        <v>3</v>
      </c>
      <c r="BE577" t="s">
        <v>3</v>
      </c>
      <c r="BF577" t="s">
        <v>3</v>
      </c>
      <c r="BG577" t="s">
        <v>3</v>
      </c>
      <c r="BH577">
        <v>0</v>
      </c>
      <c r="BI577">
        <v>2</v>
      </c>
      <c r="BJ577" t="s">
        <v>81</v>
      </c>
      <c r="BM577">
        <v>330</v>
      </c>
      <c r="BN577">
        <v>0</v>
      </c>
      <c r="BO577" t="s">
        <v>79</v>
      </c>
      <c r="BP577">
        <v>1</v>
      </c>
      <c r="BQ577">
        <v>40</v>
      </c>
      <c r="BR577">
        <v>0</v>
      </c>
      <c r="BS577">
        <v>28.67</v>
      </c>
      <c r="BT577">
        <v>1</v>
      </c>
      <c r="BU577">
        <v>1</v>
      </c>
      <c r="BV577">
        <v>1</v>
      </c>
      <c r="BW577">
        <v>1</v>
      </c>
      <c r="BX577">
        <v>1</v>
      </c>
      <c r="BY577" t="s">
        <v>3</v>
      </c>
      <c r="BZ577">
        <v>79</v>
      </c>
      <c r="CA577">
        <v>41</v>
      </c>
      <c r="CB577" t="s">
        <v>3</v>
      </c>
      <c r="CE577">
        <v>30</v>
      </c>
      <c r="CF577">
        <v>0</v>
      </c>
      <c r="CG577">
        <v>0</v>
      </c>
      <c r="CM577">
        <v>0</v>
      </c>
      <c r="CN577" t="s">
        <v>33</v>
      </c>
      <c r="CO577">
        <v>0</v>
      </c>
      <c r="CP577">
        <f t="shared" si="454"/>
        <v>503.4</v>
      </c>
      <c r="CQ577">
        <f t="shared" si="455"/>
        <v>0</v>
      </c>
      <c r="CR577">
        <f t="shared" si="480"/>
        <v>0.53</v>
      </c>
      <c r="CS577">
        <f t="shared" si="456"/>
        <v>0.28999999999999998</v>
      </c>
      <c r="CT577">
        <f t="shared" si="457"/>
        <v>502.87</v>
      </c>
      <c r="CU577">
        <f t="shared" si="458"/>
        <v>0</v>
      </c>
      <c r="CV577">
        <f t="shared" si="459"/>
        <v>1.273998</v>
      </c>
      <c r="CW577">
        <f t="shared" si="460"/>
        <v>0</v>
      </c>
      <c r="CX577">
        <f t="shared" si="461"/>
        <v>0</v>
      </c>
      <c r="CY577">
        <f t="shared" si="462"/>
        <v>397.26730000000003</v>
      </c>
      <c r="CZ577">
        <f t="shared" si="463"/>
        <v>206.17669999999998</v>
      </c>
      <c r="DC577" t="s">
        <v>3</v>
      </c>
      <c r="DD577" t="s">
        <v>34</v>
      </c>
      <c r="DE577" t="s">
        <v>35</v>
      </c>
      <c r="DF577" t="s">
        <v>35</v>
      </c>
      <c r="DG577" t="s">
        <v>35</v>
      </c>
      <c r="DH577" t="s">
        <v>3</v>
      </c>
      <c r="DI577" t="s">
        <v>35</v>
      </c>
      <c r="DJ577" t="s">
        <v>35</v>
      </c>
      <c r="DK577" t="s">
        <v>3</v>
      </c>
      <c r="DL577" t="s">
        <v>3</v>
      </c>
      <c r="DM577" t="s">
        <v>3</v>
      </c>
      <c r="DN577">
        <v>114</v>
      </c>
      <c r="DO577">
        <v>67</v>
      </c>
      <c r="DP577">
        <v>1.0669999999999999</v>
      </c>
      <c r="DQ577">
        <v>1.081</v>
      </c>
      <c r="DU577">
        <v>1013</v>
      </c>
      <c r="DV577" t="s">
        <v>62</v>
      </c>
      <c r="DW577" t="s">
        <v>62</v>
      </c>
      <c r="DX577">
        <v>1</v>
      </c>
      <c r="DZ577" t="s">
        <v>3</v>
      </c>
      <c r="EA577" t="s">
        <v>3</v>
      </c>
      <c r="EB577" t="s">
        <v>3</v>
      </c>
      <c r="EC577" t="s">
        <v>3</v>
      </c>
      <c r="EE577">
        <v>54008074</v>
      </c>
      <c r="EF577">
        <v>40</v>
      </c>
      <c r="EG577" t="s">
        <v>56</v>
      </c>
      <c r="EH577">
        <v>0</v>
      </c>
      <c r="EI577" t="s">
        <v>3</v>
      </c>
      <c r="EJ577">
        <v>2</v>
      </c>
      <c r="EK577">
        <v>330</v>
      </c>
      <c r="EL577" t="s">
        <v>82</v>
      </c>
      <c r="EM577" t="s">
        <v>83</v>
      </c>
      <c r="EO577" t="s">
        <v>36</v>
      </c>
      <c r="EQ577">
        <v>0</v>
      </c>
      <c r="ER577">
        <v>90.01</v>
      </c>
      <c r="ES577">
        <v>35.1</v>
      </c>
      <c r="ET577">
        <v>0.11</v>
      </c>
      <c r="EU577">
        <v>0.03</v>
      </c>
      <c r="EV577">
        <v>54.8</v>
      </c>
      <c r="EW577">
        <v>3.98</v>
      </c>
      <c r="EX577">
        <v>0</v>
      </c>
      <c r="EY577">
        <v>0</v>
      </c>
      <c r="FQ577">
        <v>0</v>
      </c>
      <c r="FR577">
        <f t="shared" si="464"/>
        <v>0</v>
      </c>
      <c r="FS577">
        <v>0</v>
      </c>
      <c r="FX577">
        <v>114</v>
      </c>
      <c r="FY577">
        <v>67</v>
      </c>
      <c r="GA577" t="s">
        <v>3</v>
      </c>
      <c r="GD577">
        <v>0</v>
      </c>
      <c r="GF577">
        <v>-738371574</v>
      </c>
      <c r="GG577">
        <v>2</v>
      </c>
      <c r="GH577">
        <v>1</v>
      </c>
      <c r="GI577">
        <v>2</v>
      </c>
      <c r="GJ577">
        <v>0</v>
      </c>
      <c r="GK577">
        <f>ROUND(R577*(R12)/100,2)</f>
        <v>0.46</v>
      </c>
      <c r="GL577">
        <f t="shared" si="465"/>
        <v>0</v>
      </c>
      <c r="GM577">
        <f t="shared" si="466"/>
        <v>1107.31</v>
      </c>
      <c r="GN577">
        <f t="shared" si="467"/>
        <v>0</v>
      </c>
      <c r="GO577">
        <f t="shared" si="468"/>
        <v>1107.31</v>
      </c>
      <c r="GP577">
        <f t="shared" si="469"/>
        <v>0</v>
      </c>
      <c r="GR577">
        <v>0</v>
      </c>
      <c r="GS577">
        <v>0</v>
      </c>
      <c r="GT577">
        <v>0</v>
      </c>
      <c r="GU577" t="s">
        <v>3</v>
      </c>
      <c r="GV577">
        <f t="shared" si="470"/>
        <v>0</v>
      </c>
      <c r="GW577">
        <v>1</v>
      </c>
      <c r="GX577">
        <f t="shared" si="471"/>
        <v>0</v>
      </c>
      <c r="HA577">
        <v>0</v>
      </c>
      <c r="HB577">
        <v>0</v>
      </c>
      <c r="HC577">
        <f t="shared" si="472"/>
        <v>0</v>
      </c>
      <c r="HE577" t="s">
        <v>3</v>
      </c>
      <c r="HF577" t="s">
        <v>3</v>
      </c>
      <c r="HM577" t="s">
        <v>3</v>
      </c>
      <c r="HN577" t="s">
        <v>3</v>
      </c>
      <c r="HO577" t="s">
        <v>3</v>
      </c>
      <c r="HP577" t="s">
        <v>3</v>
      </c>
      <c r="HQ577" t="s">
        <v>3</v>
      </c>
      <c r="IK577">
        <v>0</v>
      </c>
    </row>
    <row r="578" spans="1:245" x14ac:dyDescent="0.2">
      <c r="A578">
        <v>17</v>
      </c>
      <c r="B578">
        <v>0</v>
      </c>
      <c r="C578">
        <f>ROW(SmtRes!A148)</f>
        <v>148</v>
      </c>
      <c r="D578">
        <f>ROW(EtalonRes!A251)</f>
        <v>251</v>
      </c>
      <c r="E578" t="s">
        <v>84</v>
      </c>
      <c r="F578" t="s">
        <v>85</v>
      </c>
      <c r="G578" t="s">
        <v>86</v>
      </c>
      <c r="H578" t="s">
        <v>87</v>
      </c>
      <c r="I578">
        <f>ROUND(10/10,9)</f>
        <v>1</v>
      </c>
      <c r="J578">
        <v>0</v>
      </c>
      <c r="K578">
        <f>ROUND(10/10,9)</f>
        <v>1</v>
      </c>
      <c r="O578">
        <f t="shared" si="441"/>
        <v>1290.6099999999999</v>
      </c>
      <c r="P578">
        <f t="shared" si="442"/>
        <v>0</v>
      </c>
      <c r="Q578">
        <f t="shared" si="473"/>
        <v>241.57</v>
      </c>
      <c r="R578">
        <f t="shared" si="443"/>
        <v>67.95</v>
      </c>
      <c r="S578">
        <f t="shared" si="444"/>
        <v>1049.04</v>
      </c>
      <c r="T578">
        <f t="shared" si="445"/>
        <v>0</v>
      </c>
      <c r="U578">
        <f t="shared" si="446"/>
        <v>2.9673269999999996</v>
      </c>
      <c r="V578">
        <f t="shared" si="447"/>
        <v>0</v>
      </c>
      <c r="W578">
        <f t="shared" si="448"/>
        <v>0</v>
      </c>
      <c r="X578">
        <f t="shared" si="449"/>
        <v>828.74</v>
      </c>
      <c r="Y578">
        <f t="shared" si="450"/>
        <v>430.11</v>
      </c>
      <c r="AA578">
        <v>54346617</v>
      </c>
      <c r="AB578">
        <f t="shared" si="451"/>
        <v>58.268999999999998</v>
      </c>
      <c r="AC578">
        <f t="shared" si="474"/>
        <v>0</v>
      </c>
      <c r="AD578">
        <f t="shared" si="475"/>
        <v>23.978999999999999</v>
      </c>
      <c r="AE578">
        <f t="shared" si="476"/>
        <v>2.2170000000000001</v>
      </c>
      <c r="AF578">
        <f t="shared" si="477"/>
        <v>34.29</v>
      </c>
      <c r="AG578">
        <f t="shared" si="452"/>
        <v>0</v>
      </c>
      <c r="AH578">
        <f t="shared" si="478"/>
        <v>2.7809999999999997</v>
      </c>
      <c r="AI578">
        <f t="shared" si="479"/>
        <v>0</v>
      </c>
      <c r="AJ578">
        <f t="shared" si="453"/>
        <v>0</v>
      </c>
      <c r="AK578">
        <v>348.93</v>
      </c>
      <c r="AL578">
        <v>154.69999999999999</v>
      </c>
      <c r="AM578">
        <v>79.930000000000007</v>
      </c>
      <c r="AN578">
        <v>7.39</v>
      </c>
      <c r="AO578">
        <v>114.3</v>
      </c>
      <c r="AP578">
        <v>0</v>
      </c>
      <c r="AQ578">
        <v>9.27</v>
      </c>
      <c r="AR578">
        <v>0</v>
      </c>
      <c r="AS578">
        <v>0</v>
      </c>
      <c r="AT578">
        <v>79</v>
      </c>
      <c r="AU578">
        <v>41</v>
      </c>
      <c r="AV578">
        <v>1.0669999999999999</v>
      </c>
      <c r="AW578">
        <v>1.081</v>
      </c>
      <c r="AZ578">
        <v>1</v>
      </c>
      <c r="BA578">
        <v>28.67</v>
      </c>
      <c r="BB578">
        <v>9.44</v>
      </c>
      <c r="BC578">
        <v>8.24</v>
      </c>
      <c r="BD578" t="s">
        <v>3</v>
      </c>
      <c r="BE578" t="s">
        <v>3</v>
      </c>
      <c r="BF578" t="s">
        <v>3</v>
      </c>
      <c r="BG578" t="s">
        <v>3</v>
      </c>
      <c r="BH578">
        <v>0</v>
      </c>
      <c r="BI578">
        <v>2</v>
      </c>
      <c r="BJ578" t="s">
        <v>88</v>
      </c>
      <c r="BM578">
        <v>332</v>
      </c>
      <c r="BN578">
        <v>0</v>
      </c>
      <c r="BO578" t="s">
        <v>85</v>
      </c>
      <c r="BP578">
        <v>1</v>
      </c>
      <c r="BQ578">
        <v>40</v>
      </c>
      <c r="BR578">
        <v>0</v>
      </c>
      <c r="BS578">
        <v>28.67</v>
      </c>
      <c r="BT578">
        <v>1</v>
      </c>
      <c r="BU578">
        <v>1</v>
      </c>
      <c r="BV578">
        <v>1</v>
      </c>
      <c r="BW578">
        <v>1</v>
      </c>
      <c r="BX578">
        <v>1</v>
      </c>
      <c r="BY578" t="s">
        <v>3</v>
      </c>
      <c r="BZ578">
        <v>79</v>
      </c>
      <c r="CA578">
        <v>41</v>
      </c>
      <c r="CB578" t="s">
        <v>3</v>
      </c>
      <c r="CE578">
        <v>30</v>
      </c>
      <c r="CF578">
        <v>0</v>
      </c>
      <c r="CG578">
        <v>0</v>
      </c>
      <c r="CM578">
        <v>0</v>
      </c>
      <c r="CN578" t="s">
        <v>33</v>
      </c>
      <c r="CO578">
        <v>0</v>
      </c>
      <c r="CP578">
        <f t="shared" si="454"/>
        <v>1290.6099999999999</v>
      </c>
      <c r="CQ578">
        <f t="shared" si="455"/>
        <v>0</v>
      </c>
      <c r="CR578">
        <f t="shared" si="480"/>
        <v>241.57</v>
      </c>
      <c r="CS578">
        <f t="shared" si="456"/>
        <v>67.95</v>
      </c>
      <c r="CT578">
        <f t="shared" si="457"/>
        <v>1049.04</v>
      </c>
      <c r="CU578">
        <f t="shared" si="458"/>
        <v>0</v>
      </c>
      <c r="CV578">
        <f t="shared" si="459"/>
        <v>2.9673269999999996</v>
      </c>
      <c r="CW578">
        <f t="shared" si="460"/>
        <v>0</v>
      </c>
      <c r="CX578">
        <f t="shared" si="461"/>
        <v>0</v>
      </c>
      <c r="CY578">
        <f t="shared" si="462"/>
        <v>828.74160000000006</v>
      </c>
      <c r="CZ578">
        <f t="shared" si="463"/>
        <v>430.10639999999995</v>
      </c>
      <c r="DC578" t="s">
        <v>3</v>
      </c>
      <c r="DD578" t="s">
        <v>34</v>
      </c>
      <c r="DE578" t="s">
        <v>35</v>
      </c>
      <c r="DF578" t="s">
        <v>35</v>
      </c>
      <c r="DG578" t="s">
        <v>35</v>
      </c>
      <c r="DH578" t="s">
        <v>3</v>
      </c>
      <c r="DI578" t="s">
        <v>35</v>
      </c>
      <c r="DJ578" t="s">
        <v>35</v>
      </c>
      <c r="DK578" t="s">
        <v>3</v>
      </c>
      <c r="DL578" t="s">
        <v>3</v>
      </c>
      <c r="DM578" t="s">
        <v>3</v>
      </c>
      <c r="DN578">
        <v>114</v>
      </c>
      <c r="DO578">
        <v>67</v>
      </c>
      <c r="DP578">
        <v>1.0669999999999999</v>
      </c>
      <c r="DQ578">
        <v>1.081</v>
      </c>
      <c r="DU578">
        <v>1010</v>
      </c>
      <c r="DV578" t="s">
        <v>87</v>
      </c>
      <c r="DW578" t="s">
        <v>87</v>
      </c>
      <c r="DX578">
        <v>10</v>
      </c>
      <c r="DZ578" t="s">
        <v>3</v>
      </c>
      <c r="EA578" t="s">
        <v>3</v>
      </c>
      <c r="EB578" t="s">
        <v>3</v>
      </c>
      <c r="EC578" t="s">
        <v>3</v>
      </c>
      <c r="EE578">
        <v>54008076</v>
      </c>
      <c r="EF578">
        <v>40</v>
      </c>
      <c r="EG578" t="s">
        <v>56</v>
      </c>
      <c r="EH578">
        <v>0</v>
      </c>
      <c r="EI578" t="s">
        <v>3</v>
      </c>
      <c r="EJ578">
        <v>2</v>
      </c>
      <c r="EK578">
        <v>332</v>
      </c>
      <c r="EL578" t="s">
        <v>89</v>
      </c>
      <c r="EM578" t="s">
        <v>90</v>
      </c>
      <c r="EO578" t="s">
        <v>36</v>
      </c>
      <c r="EQ578">
        <v>0</v>
      </c>
      <c r="ER578">
        <v>348.93</v>
      </c>
      <c r="ES578">
        <v>154.69999999999999</v>
      </c>
      <c r="ET578">
        <v>79.930000000000007</v>
      </c>
      <c r="EU578">
        <v>7.39</v>
      </c>
      <c r="EV578">
        <v>114.3</v>
      </c>
      <c r="EW578">
        <v>9.27</v>
      </c>
      <c r="EX578">
        <v>0</v>
      </c>
      <c r="EY578">
        <v>0</v>
      </c>
      <c r="FQ578">
        <v>0</v>
      </c>
      <c r="FR578">
        <f t="shared" si="464"/>
        <v>0</v>
      </c>
      <c r="FS578">
        <v>0</v>
      </c>
      <c r="FX578">
        <v>114</v>
      </c>
      <c r="FY578">
        <v>67</v>
      </c>
      <c r="GA578" t="s">
        <v>3</v>
      </c>
      <c r="GD578">
        <v>0</v>
      </c>
      <c r="GF578">
        <v>-1392148851</v>
      </c>
      <c r="GG578">
        <v>2</v>
      </c>
      <c r="GH578">
        <v>1</v>
      </c>
      <c r="GI578">
        <v>2</v>
      </c>
      <c r="GJ578">
        <v>0</v>
      </c>
      <c r="GK578">
        <f>ROUND(R578*(R12)/100,2)</f>
        <v>108.72</v>
      </c>
      <c r="GL578">
        <f t="shared" si="465"/>
        <v>0</v>
      </c>
      <c r="GM578">
        <f t="shared" si="466"/>
        <v>2658.18</v>
      </c>
      <c r="GN578">
        <f t="shared" si="467"/>
        <v>0</v>
      </c>
      <c r="GO578">
        <f t="shared" si="468"/>
        <v>2658.18</v>
      </c>
      <c r="GP578">
        <f t="shared" si="469"/>
        <v>0</v>
      </c>
      <c r="GR578">
        <v>0</v>
      </c>
      <c r="GS578">
        <v>0</v>
      </c>
      <c r="GT578">
        <v>0</v>
      </c>
      <c r="GU578" t="s">
        <v>3</v>
      </c>
      <c r="GV578">
        <f t="shared" si="470"/>
        <v>0</v>
      </c>
      <c r="GW578">
        <v>1</v>
      </c>
      <c r="GX578">
        <f t="shared" si="471"/>
        <v>0</v>
      </c>
      <c r="HA578">
        <v>0</v>
      </c>
      <c r="HB578">
        <v>0</v>
      </c>
      <c r="HC578">
        <f t="shared" si="472"/>
        <v>0</v>
      </c>
      <c r="HE578" t="s">
        <v>3</v>
      </c>
      <c r="HF578" t="s">
        <v>3</v>
      </c>
      <c r="HM578" t="s">
        <v>3</v>
      </c>
      <c r="HN578" t="s">
        <v>3</v>
      </c>
      <c r="HO578" t="s">
        <v>3</v>
      </c>
      <c r="HP578" t="s">
        <v>3</v>
      </c>
      <c r="HQ578" t="s">
        <v>3</v>
      </c>
      <c r="IK578">
        <v>0</v>
      </c>
    </row>
    <row r="579" spans="1:245" x14ac:dyDescent="0.2">
      <c r="A579">
        <v>17</v>
      </c>
      <c r="B579">
        <v>0</v>
      </c>
      <c r="C579">
        <f>ROW(SmtRes!A149)</f>
        <v>149</v>
      </c>
      <c r="D579">
        <f>ROW(EtalonRes!A252)</f>
        <v>252</v>
      </c>
      <c r="E579" t="s">
        <v>91</v>
      </c>
      <c r="F579" t="s">
        <v>92</v>
      </c>
      <c r="G579" t="s">
        <v>93</v>
      </c>
      <c r="H579" t="s">
        <v>87</v>
      </c>
      <c r="I579">
        <f>ROUND(3/10,9)</f>
        <v>0.3</v>
      </c>
      <c r="J579">
        <v>0</v>
      </c>
      <c r="K579">
        <f>ROUND(3/10,9)</f>
        <v>0.3</v>
      </c>
      <c r="O579">
        <f t="shared" si="441"/>
        <v>432.29</v>
      </c>
      <c r="P579">
        <f t="shared" si="442"/>
        <v>0</v>
      </c>
      <c r="Q579">
        <f t="shared" si="473"/>
        <v>82.52</v>
      </c>
      <c r="R579">
        <f t="shared" si="443"/>
        <v>25.8</v>
      </c>
      <c r="S579">
        <f t="shared" si="444"/>
        <v>349.77</v>
      </c>
      <c r="T579">
        <f t="shared" si="445"/>
        <v>0</v>
      </c>
      <c r="U579">
        <f t="shared" si="446"/>
        <v>0.98910900000000002</v>
      </c>
      <c r="V579">
        <f t="shared" si="447"/>
        <v>0</v>
      </c>
      <c r="W579">
        <f t="shared" si="448"/>
        <v>0</v>
      </c>
      <c r="X579">
        <f t="shared" si="449"/>
        <v>276.32</v>
      </c>
      <c r="Y579">
        <f t="shared" si="450"/>
        <v>143.41</v>
      </c>
      <c r="AA579">
        <v>54346617</v>
      </c>
      <c r="AB579">
        <f t="shared" si="451"/>
        <v>64.617000000000004</v>
      </c>
      <c r="AC579">
        <f t="shared" si="474"/>
        <v>0</v>
      </c>
      <c r="AD579">
        <f t="shared" si="475"/>
        <v>26.516999999999999</v>
      </c>
      <c r="AE579">
        <f t="shared" si="476"/>
        <v>2.8079999999999998</v>
      </c>
      <c r="AF579">
        <f t="shared" si="477"/>
        <v>38.1</v>
      </c>
      <c r="AG579">
        <f t="shared" si="452"/>
        <v>0</v>
      </c>
      <c r="AH579">
        <f t="shared" si="478"/>
        <v>3.0900000000000003</v>
      </c>
      <c r="AI579">
        <f t="shared" si="479"/>
        <v>0</v>
      </c>
      <c r="AJ579">
        <f t="shared" si="453"/>
        <v>0</v>
      </c>
      <c r="AK579">
        <v>447.79</v>
      </c>
      <c r="AL579">
        <v>232.4</v>
      </c>
      <c r="AM579">
        <v>88.39</v>
      </c>
      <c r="AN579">
        <v>9.36</v>
      </c>
      <c r="AO579">
        <v>127</v>
      </c>
      <c r="AP579">
        <v>0</v>
      </c>
      <c r="AQ579">
        <v>10.3</v>
      </c>
      <c r="AR579">
        <v>0</v>
      </c>
      <c r="AS579">
        <v>0</v>
      </c>
      <c r="AT579">
        <v>79</v>
      </c>
      <c r="AU579">
        <v>41</v>
      </c>
      <c r="AV579">
        <v>1.0669999999999999</v>
      </c>
      <c r="AW579">
        <v>1.081</v>
      </c>
      <c r="AZ579">
        <v>1</v>
      </c>
      <c r="BA579">
        <v>28.67</v>
      </c>
      <c r="BB579">
        <v>9.7200000000000006</v>
      </c>
      <c r="BC579">
        <v>8.24</v>
      </c>
      <c r="BD579" t="s">
        <v>3</v>
      </c>
      <c r="BE579" t="s">
        <v>3</v>
      </c>
      <c r="BF579" t="s">
        <v>3</v>
      </c>
      <c r="BG579" t="s">
        <v>3</v>
      </c>
      <c r="BH579">
        <v>0</v>
      </c>
      <c r="BI579">
        <v>2</v>
      </c>
      <c r="BJ579" t="s">
        <v>94</v>
      </c>
      <c r="BM579">
        <v>332</v>
      </c>
      <c r="BN579">
        <v>0</v>
      </c>
      <c r="BO579" t="s">
        <v>92</v>
      </c>
      <c r="BP579">
        <v>1</v>
      </c>
      <c r="BQ579">
        <v>40</v>
      </c>
      <c r="BR579">
        <v>0</v>
      </c>
      <c r="BS579">
        <v>28.67</v>
      </c>
      <c r="BT579">
        <v>1</v>
      </c>
      <c r="BU579">
        <v>1</v>
      </c>
      <c r="BV579">
        <v>1</v>
      </c>
      <c r="BW579">
        <v>1</v>
      </c>
      <c r="BX579">
        <v>1</v>
      </c>
      <c r="BY579" t="s">
        <v>3</v>
      </c>
      <c r="BZ579">
        <v>79</v>
      </c>
      <c r="CA579">
        <v>41</v>
      </c>
      <c r="CB579" t="s">
        <v>3</v>
      </c>
      <c r="CE579">
        <v>30</v>
      </c>
      <c r="CF579">
        <v>0</v>
      </c>
      <c r="CG579">
        <v>0</v>
      </c>
      <c r="CM579">
        <v>0</v>
      </c>
      <c r="CN579" t="s">
        <v>33</v>
      </c>
      <c r="CO579">
        <v>0</v>
      </c>
      <c r="CP579">
        <f t="shared" si="454"/>
        <v>432.28999999999996</v>
      </c>
      <c r="CQ579">
        <f t="shared" si="455"/>
        <v>0</v>
      </c>
      <c r="CR579">
        <f t="shared" si="480"/>
        <v>274.98</v>
      </c>
      <c r="CS579">
        <f t="shared" si="456"/>
        <v>86.01</v>
      </c>
      <c r="CT579">
        <f t="shared" si="457"/>
        <v>1165.44</v>
      </c>
      <c r="CU579">
        <f t="shared" si="458"/>
        <v>0</v>
      </c>
      <c r="CV579">
        <f t="shared" si="459"/>
        <v>3.2970300000000003</v>
      </c>
      <c r="CW579">
        <f t="shared" si="460"/>
        <v>0</v>
      </c>
      <c r="CX579">
        <f t="shared" si="461"/>
        <v>0</v>
      </c>
      <c r="CY579">
        <f t="shared" si="462"/>
        <v>276.31830000000002</v>
      </c>
      <c r="CZ579">
        <f t="shared" si="463"/>
        <v>143.4057</v>
      </c>
      <c r="DC579" t="s">
        <v>3</v>
      </c>
      <c r="DD579" t="s">
        <v>34</v>
      </c>
      <c r="DE579" t="s">
        <v>35</v>
      </c>
      <c r="DF579" t="s">
        <v>35</v>
      </c>
      <c r="DG579" t="s">
        <v>35</v>
      </c>
      <c r="DH579" t="s">
        <v>3</v>
      </c>
      <c r="DI579" t="s">
        <v>35</v>
      </c>
      <c r="DJ579" t="s">
        <v>35</v>
      </c>
      <c r="DK579" t="s">
        <v>3</v>
      </c>
      <c r="DL579" t="s">
        <v>3</v>
      </c>
      <c r="DM579" t="s">
        <v>3</v>
      </c>
      <c r="DN579">
        <v>114</v>
      </c>
      <c r="DO579">
        <v>67</v>
      </c>
      <c r="DP579">
        <v>1.0669999999999999</v>
      </c>
      <c r="DQ579">
        <v>1.081</v>
      </c>
      <c r="DU579">
        <v>1010</v>
      </c>
      <c r="DV579" t="s">
        <v>87</v>
      </c>
      <c r="DW579" t="s">
        <v>87</v>
      </c>
      <c r="DX579">
        <v>10</v>
      </c>
      <c r="DZ579" t="s">
        <v>3</v>
      </c>
      <c r="EA579" t="s">
        <v>3</v>
      </c>
      <c r="EB579" t="s">
        <v>3</v>
      </c>
      <c r="EC579" t="s">
        <v>3</v>
      </c>
      <c r="EE579">
        <v>54008076</v>
      </c>
      <c r="EF579">
        <v>40</v>
      </c>
      <c r="EG579" t="s">
        <v>56</v>
      </c>
      <c r="EH579">
        <v>0</v>
      </c>
      <c r="EI579" t="s">
        <v>3</v>
      </c>
      <c r="EJ579">
        <v>2</v>
      </c>
      <c r="EK579">
        <v>332</v>
      </c>
      <c r="EL579" t="s">
        <v>89</v>
      </c>
      <c r="EM579" t="s">
        <v>90</v>
      </c>
      <c r="EO579" t="s">
        <v>36</v>
      </c>
      <c r="EQ579">
        <v>0</v>
      </c>
      <c r="ER579">
        <v>447.79</v>
      </c>
      <c r="ES579">
        <v>232.4</v>
      </c>
      <c r="ET579">
        <v>88.39</v>
      </c>
      <c r="EU579">
        <v>9.36</v>
      </c>
      <c r="EV579">
        <v>127</v>
      </c>
      <c r="EW579">
        <v>10.3</v>
      </c>
      <c r="EX579">
        <v>0</v>
      </c>
      <c r="EY579">
        <v>0</v>
      </c>
      <c r="FQ579">
        <v>0</v>
      </c>
      <c r="FR579">
        <f t="shared" si="464"/>
        <v>0</v>
      </c>
      <c r="FS579">
        <v>0</v>
      </c>
      <c r="FX579">
        <v>114</v>
      </c>
      <c r="FY579">
        <v>67</v>
      </c>
      <c r="GA579" t="s">
        <v>3</v>
      </c>
      <c r="GD579">
        <v>0</v>
      </c>
      <c r="GF579">
        <v>329331773</v>
      </c>
      <c r="GG579">
        <v>2</v>
      </c>
      <c r="GH579">
        <v>1</v>
      </c>
      <c r="GI579">
        <v>2</v>
      </c>
      <c r="GJ579">
        <v>0</v>
      </c>
      <c r="GK579">
        <f>ROUND(R579*(R12)/100,2)</f>
        <v>41.28</v>
      </c>
      <c r="GL579">
        <f t="shared" si="465"/>
        <v>0</v>
      </c>
      <c r="GM579">
        <f t="shared" si="466"/>
        <v>893.3</v>
      </c>
      <c r="GN579">
        <f t="shared" si="467"/>
        <v>0</v>
      </c>
      <c r="GO579">
        <f t="shared" si="468"/>
        <v>893.3</v>
      </c>
      <c r="GP579">
        <f t="shared" si="469"/>
        <v>0</v>
      </c>
      <c r="GR579">
        <v>0</v>
      </c>
      <c r="GS579">
        <v>0</v>
      </c>
      <c r="GT579">
        <v>0</v>
      </c>
      <c r="GU579" t="s">
        <v>3</v>
      </c>
      <c r="GV579">
        <f t="shared" si="470"/>
        <v>0</v>
      </c>
      <c r="GW579">
        <v>1</v>
      </c>
      <c r="GX579">
        <f t="shared" si="471"/>
        <v>0</v>
      </c>
      <c r="HA579">
        <v>0</v>
      </c>
      <c r="HB579">
        <v>0</v>
      </c>
      <c r="HC579">
        <f t="shared" si="472"/>
        <v>0</v>
      </c>
      <c r="HE579" t="s">
        <v>3</v>
      </c>
      <c r="HF579" t="s">
        <v>3</v>
      </c>
      <c r="HM579" t="s">
        <v>3</v>
      </c>
      <c r="HN579" t="s">
        <v>3</v>
      </c>
      <c r="HO579" t="s">
        <v>3</v>
      </c>
      <c r="HP579" t="s">
        <v>3</v>
      </c>
      <c r="HQ579" t="s">
        <v>3</v>
      </c>
      <c r="IK579">
        <v>0</v>
      </c>
    </row>
    <row r="580" spans="1:245" x14ac:dyDescent="0.2">
      <c r="A580">
        <v>17</v>
      </c>
      <c r="B580">
        <v>0</v>
      </c>
      <c r="C580">
        <f>ROW(SmtRes!A150)</f>
        <v>150</v>
      </c>
      <c r="D580">
        <f>ROW(EtalonRes!A253)</f>
        <v>253</v>
      </c>
      <c r="E580" t="s">
        <v>95</v>
      </c>
      <c r="F580" t="s">
        <v>96</v>
      </c>
      <c r="G580" t="s">
        <v>97</v>
      </c>
      <c r="H580" t="s">
        <v>98</v>
      </c>
      <c r="I580">
        <f>ROUND(106/100,9)</f>
        <v>1.06</v>
      </c>
      <c r="J580">
        <v>0</v>
      </c>
      <c r="K580">
        <f>ROUND(106/100,9)</f>
        <v>1.06</v>
      </c>
      <c r="O580">
        <f t="shared" si="441"/>
        <v>2654.98</v>
      </c>
      <c r="P580">
        <f t="shared" si="442"/>
        <v>0</v>
      </c>
      <c r="Q580">
        <f t="shared" si="473"/>
        <v>435.92</v>
      </c>
      <c r="R580">
        <f t="shared" si="443"/>
        <v>108.09</v>
      </c>
      <c r="S580">
        <f t="shared" si="444"/>
        <v>2219.06</v>
      </c>
      <c r="T580">
        <f t="shared" si="445"/>
        <v>0</v>
      </c>
      <c r="U580">
        <f t="shared" si="446"/>
        <v>6.2771609999999995</v>
      </c>
      <c r="V580">
        <f t="shared" si="447"/>
        <v>0</v>
      </c>
      <c r="W580">
        <f t="shared" si="448"/>
        <v>0</v>
      </c>
      <c r="X580">
        <f t="shared" si="449"/>
        <v>1753.06</v>
      </c>
      <c r="Y580">
        <f t="shared" si="450"/>
        <v>909.81</v>
      </c>
      <c r="AA580">
        <v>54346617</v>
      </c>
      <c r="AB580">
        <f t="shared" si="451"/>
        <v>110.505</v>
      </c>
      <c r="AC580">
        <f t="shared" si="474"/>
        <v>0</v>
      </c>
      <c r="AD580">
        <f t="shared" si="475"/>
        <v>42.075000000000003</v>
      </c>
      <c r="AE580">
        <f t="shared" si="476"/>
        <v>3.3330000000000002</v>
      </c>
      <c r="AF580">
        <f t="shared" si="477"/>
        <v>68.430000000000007</v>
      </c>
      <c r="AG580">
        <f t="shared" si="452"/>
        <v>0</v>
      </c>
      <c r="AH580">
        <f t="shared" si="478"/>
        <v>5.55</v>
      </c>
      <c r="AI580">
        <f t="shared" si="479"/>
        <v>0</v>
      </c>
      <c r="AJ580">
        <f t="shared" si="453"/>
        <v>0</v>
      </c>
      <c r="AK580">
        <v>712.05</v>
      </c>
      <c r="AL580">
        <v>343.7</v>
      </c>
      <c r="AM580">
        <v>140.25</v>
      </c>
      <c r="AN580">
        <v>11.11</v>
      </c>
      <c r="AO580">
        <v>228.1</v>
      </c>
      <c r="AP580">
        <v>0</v>
      </c>
      <c r="AQ580">
        <v>18.5</v>
      </c>
      <c r="AR580">
        <v>0</v>
      </c>
      <c r="AS580">
        <v>0</v>
      </c>
      <c r="AT580">
        <v>79</v>
      </c>
      <c r="AU580">
        <v>41</v>
      </c>
      <c r="AV580">
        <v>1.0669999999999999</v>
      </c>
      <c r="AW580">
        <v>1.081</v>
      </c>
      <c r="AZ580">
        <v>1</v>
      </c>
      <c r="BA580">
        <v>28.67</v>
      </c>
      <c r="BB580">
        <v>9.16</v>
      </c>
      <c r="BC580">
        <v>8.24</v>
      </c>
      <c r="BD580" t="s">
        <v>3</v>
      </c>
      <c r="BE580" t="s">
        <v>3</v>
      </c>
      <c r="BF580" t="s">
        <v>3</v>
      </c>
      <c r="BG580" t="s">
        <v>3</v>
      </c>
      <c r="BH580">
        <v>0</v>
      </c>
      <c r="BI580">
        <v>2</v>
      </c>
      <c r="BJ580" t="s">
        <v>99</v>
      </c>
      <c r="BM580">
        <v>332</v>
      </c>
      <c r="BN580">
        <v>0</v>
      </c>
      <c r="BO580" t="s">
        <v>96</v>
      </c>
      <c r="BP580">
        <v>1</v>
      </c>
      <c r="BQ580">
        <v>40</v>
      </c>
      <c r="BR580">
        <v>0</v>
      </c>
      <c r="BS580">
        <v>28.67</v>
      </c>
      <c r="BT580">
        <v>1</v>
      </c>
      <c r="BU580">
        <v>1</v>
      </c>
      <c r="BV580">
        <v>1</v>
      </c>
      <c r="BW580">
        <v>1</v>
      </c>
      <c r="BX580">
        <v>1</v>
      </c>
      <c r="BY580" t="s">
        <v>3</v>
      </c>
      <c r="BZ580">
        <v>79</v>
      </c>
      <c r="CA580">
        <v>41</v>
      </c>
      <c r="CB580" t="s">
        <v>3</v>
      </c>
      <c r="CE580">
        <v>30</v>
      </c>
      <c r="CF580">
        <v>0</v>
      </c>
      <c r="CG580">
        <v>0</v>
      </c>
      <c r="CM580">
        <v>0</v>
      </c>
      <c r="CN580" t="s">
        <v>33</v>
      </c>
      <c r="CO580">
        <v>0</v>
      </c>
      <c r="CP580">
        <f t="shared" si="454"/>
        <v>2654.98</v>
      </c>
      <c r="CQ580">
        <f t="shared" si="455"/>
        <v>0</v>
      </c>
      <c r="CR580">
        <f t="shared" si="480"/>
        <v>411.19</v>
      </c>
      <c r="CS580">
        <f t="shared" si="456"/>
        <v>102.07</v>
      </c>
      <c r="CT580">
        <f t="shared" si="457"/>
        <v>2093.1999999999998</v>
      </c>
      <c r="CU580">
        <f t="shared" si="458"/>
        <v>0</v>
      </c>
      <c r="CV580">
        <f t="shared" si="459"/>
        <v>5.9218499999999992</v>
      </c>
      <c r="CW580">
        <f t="shared" si="460"/>
        <v>0</v>
      </c>
      <c r="CX580">
        <f t="shared" si="461"/>
        <v>0</v>
      </c>
      <c r="CY580">
        <f t="shared" si="462"/>
        <v>1753.0574000000001</v>
      </c>
      <c r="CZ580">
        <f t="shared" si="463"/>
        <v>909.81459999999993</v>
      </c>
      <c r="DC580" t="s">
        <v>3</v>
      </c>
      <c r="DD580" t="s">
        <v>34</v>
      </c>
      <c r="DE580" t="s">
        <v>35</v>
      </c>
      <c r="DF580" t="s">
        <v>35</v>
      </c>
      <c r="DG580" t="s">
        <v>35</v>
      </c>
      <c r="DH580" t="s">
        <v>3</v>
      </c>
      <c r="DI580" t="s">
        <v>35</v>
      </c>
      <c r="DJ580" t="s">
        <v>35</v>
      </c>
      <c r="DK580" t="s">
        <v>3</v>
      </c>
      <c r="DL580" t="s">
        <v>3</v>
      </c>
      <c r="DM580" t="s">
        <v>3</v>
      </c>
      <c r="DN580">
        <v>114</v>
      </c>
      <c r="DO580">
        <v>67</v>
      </c>
      <c r="DP580">
        <v>1.0669999999999999</v>
      </c>
      <c r="DQ580">
        <v>1.081</v>
      </c>
      <c r="DU580">
        <v>1003</v>
      </c>
      <c r="DV580" t="s">
        <v>98</v>
      </c>
      <c r="DW580" t="s">
        <v>98</v>
      </c>
      <c r="DX580">
        <v>100</v>
      </c>
      <c r="DZ580" t="s">
        <v>3</v>
      </c>
      <c r="EA580" t="s">
        <v>3</v>
      </c>
      <c r="EB580" t="s">
        <v>3</v>
      </c>
      <c r="EC580" t="s">
        <v>3</v>
      </c>
      <c r="EE580">
        <v>54008076</v>
      </c>
      <c r="EF580">
        <v>40</v>
      </c>
      <c r="EG580" t="s">
        <v>56</v>
      </c>
      <c r="EH580">
        <v>0</v>
      </c>
      <c r="EI580" t="s">
        <v>3</v>
      </c>
      <c r="EJ580">
        <v>2</v>
      </c>
      <c r="EK580">
        <v>332</v>
      </c>
      <c r="EL580" t="s">
        <v>89</v>
      </c>
      <c r="EM580" t="s">
        <v>90</v>
      </c>
      <c r="EO580" t="s">
        <v>36</v>
      </c>
      <c r="EQ580">
        <v>0</v>
      </c>
      <c r="ER580">
        <v>712.05</v>
      </c>
      <c r="ES580">
        <v>343.7</v>
      </c>
      <c r="ET580">
        <v>140.25</v>
      </c>
      <c r="EU580">
        <v>11.11</v>
      </c>
      <c r="EV580">
        <v>228.1</v>
      </c>
      <c r="EW580">
        <v>18.5</v>
      </c>
      <c r="EX580">
        <v>0</v>
      </c>
      <c r="EY580">
        <v>0</v>
      </c>
      <c r="FQ580">
        <v>0</v>
      </c>
      <c r="FR580">
        <f t="shared" si="464"/>
        <v>0</v>
      </c>
      <c r="FS580">
        <v>0</v>
      </c>
      <c r="FX580">
        <v>114</v>
      </c>
      <c r="FY580">
        <v>67</v>
      </c>
      <c r="GA580" t="s">
        <v>3</v>
      </c>
      <c r="GD580">
        <v>0</v>
      </c>
      <c r="GF580">
        <v>-1237480732</v>
      </c>
      <c r="GG580">
        <v>2</v>
      </c>
      <c r="GH580">
        <v>1</v>
      </c>
      <c r="GI580">
        <v>2</v>
      </c>
      <c r="GJ580">
        <v>0</v>
      </c>
      <c r="GK580">
        <f>ROUND(R580*(R12)/100,2)</f>
        <v>172.94</v>
      </c>
      <c r="GL580">
        <f t="shared" si="465"/>
        <v>0</v>
      </c>
      <c r="GM580">
        <f t="shared" si="466"/>
        <v>5490.79</v>
      </c>
      <c r="GN580">
        <f t="shared" si="467"/>
        <v>0</v>
      </c>
      <c r="GO580">
        <f t="shared" si="468"/>
        <v>5490.79</v>
      </c>
      <c r="GP580">
        <f t="shared" si="469"/>
        <v>0</v>
      </c>
      <c r="GR580">
        <v>0</v>
      </c>
      <c r="GS580">
        <v>0</v>
      </c>
      <c r="GT580">
        <v>0</v>
      </c>
      <c r="GU580" t="s">
        <v>3</v>
      </c>
      <c r="GV580">
        <f t="shared" si="470"/>
        <v>0</v>
      </c>
      <c r="GW580">
        <v>1</v>
      </c>
      <c r="GX580">
        <f t="shared" si="471"/>
        <v>0</v>
      </c>
      <c r="HA580">
        <v>0</v>
      </c>
      <c r="HB580">
        <v>0</v>
      </c>
      <c r="HC580">
        <f t="shared" si="472"/>
        <v>0</v>
      </c>
      <c r="HE580" t="s">
        <v>3</v>
      </c>
      <c r="HF580" t="s">
        <v>3</v>
      </c>
      <c r="HM580" t="s">
        <v>3</v>
      </c>
      <c r="HN580" t="s">
        <v>3</v>
      </c>
      <c r="HO580" t="s">
        <v>3</v>
      </c>
      <c r="HP580" t="s">
        <v>3</v>
      </c>
      <c r="HQ580" t="s">
        <v>3</v>
      </c>
      <c r="IK580">
        <v>0</v>
      </c>
    </row>
    <row r="581" spans="1:245" x14ac:dyDescent="0.2">
      <c r="A581">
        <v>17</v>
      </c>
      <c r="B581">
        <v>0</v>
      </c>
      <c r="C581">
        <f>ROW(SmtRes!A151)</f>
        <v>151</v>
      </c>
      <c r="D581">
        <f>ROW(EtalonRes!A254)</f>
        <v>254</v>
      </c>
      <c r="E581" t="s">
        <v>100</v>
      </c>
      <c r="F581" t="s">
        <v>101</v>
      </c>
      <c r="G581" t="s">
        <v>102</v>
      </c>
      <c r="H581" t="s">
        <v>98</v>
      </c>
      <c r="I581">
        <f>ROUND(20/100,9)</f>
        <v>0.2</v>
      </c>
      <c r="J581">
        <v>0</v>
      </c>
      <c r="K581">
        <f>ROUND(20/100,9)</f>
        <v>0.2</v>
      </c>
      <c r="O581">
        <f t="shared" si="441"/>
        <v>504.79</v>
      </c>
      <c r="P581">
        <f t="shared" si="442"/>
        <v>0</v>
      </c>
      <c r="Q581">
        <f t="shared" si="473"/>
        <v>86.21</v>
      </c>
      <c r="R581">
        <f t="shared" si="443"/>
        <v>22.65</v>
      </c>
      <c r="S581">
        <f t="shared" si="444"/>
        <v>418.58</v>
      </c>
      <c r="T581">
        <f t="shared" si="445"/>
        <v>0</v>
      </c>
      <c r="U581">
        <f t="shared" si="446"/>
        <v>1.1843699999999999</v>
      </c>
      <c r="V581">
        <f t="shared" si="447"/>
        <v>0</v>
      </c>
      <c r="W581">
        <f t="shared" si="448"/>
        <v>0</v>
      </c>
      <c r="X581">
        <f t="shared" si="449"/>
        <v>330.68</v>
      </c>
      <c r="Y581">
        <f t="shared" si="450"/>
        <v>171.62</v>
      </c>
      <c r="AA581">
        <v>54346617</v>
      </c>
      <c r="AB581">
        <f t="shared" si="451"/>
        <v>112.029</v>
      </c>
      <c r="AC581">
        <f t="shared" si="474"/>
        <v>0</v>
      </c>
      <c r="AD581">
        <f t="shared" si="475"/>
        <v>43.598999999999997</v>
      </c>
      <c r="AE581">
        <f t="shared" si="476"/>
        <v>3.6869999999999998</v>
      </c>
      <c r="AF581">
        <f t="shared" si="477"/>
        <v>68.430000000000007</v>
      </c>
      <c r="AG581">
        <f t="shared" si="452"/>
        <v>0</v>
      </c>
      <c r="AH581">
        <f t="shared" si="478"/>
        <v>5.55</v>
      </c>
      <c r="AI581">
        <f t="shared" si="479"/>
        <v>0</v>
      </c>
      <c r="AJ581">
        <f t="shared" si="453"/>
        <v>0</v>
      </c>
      <c r="AK581">
        <v>796.23</v>
      </c>
      <c r="AL581">
        <v>422.8</v>
      </c>
      <c r="AM581">
        <v>145.33000000000001</v>
      </c>
      <c r="AN581">
        <v>12.29</v>
      </c>
      <c r="AO581">
        <v>228.1</v>
      </c>
      <c r="AP581">
        <v>0</v>
      </c>
      <c r="AQ581">
        <v>18.5</v>
      </c>
      <c r="AR581">
        <v>0</v>
      </c>
      <c r="AS581">
        <v>0</v>
      </c>
      <c r="AT581">
        <v>79</v>
      </c>
      <c r="AU581">
        <v>41</v>
      </c>
      <c r="AV581">
        <v>1.0669999999999999</v>
      </c>
      <c r="AW581">
        <v>1.081</v>
      </c>
      <c r="AZ581">
        <v>1</v>
      </c>
      <c r="BA581">
        <v>28.67</v>
      </c>
      <c r="BB581">
        <v>9.27</v>
      </c>
      <c r="BC581">
        <v>8.24</v>
      </c>
      <c r="BD581" t="s">
        <v>3</v>
      </c>
      <c r="BE581" t="s">
        <v>3</v>
      </c>
      <c r="BF581" t="s">
        <v>3</v>
      </c>
      <c r="BG581" t="s">
        <v>3</v>
      </c>
      <c r="BH581">
        <v>0</v>
      </c>
      <c r="BI581">
        <v>2</v>
      </c>
      <c r="BJ581" t="s">
        <v>103</v>
      </c>
      <c r="BM581">
        <v>332</v>
      </c>
      <c r="BN581">
        <v>0</v>
      </c>
      <c r="BO581" t="s">
        <v>101</v>
      </c>
      <c r="BP581">
        <v>1</v>
      </c>
      <c r="BQ581">
        <v>40</v>
      </c>
      <c r="BR581">
        <v>0</v>
      </c>
      <c r="BS581">
        <v>28.67</v>
      </c>
      <c r="BT581">
        <v>1</v>
      </c>
      <c r="BU581">
        <v>1</v>
      </c>
      <c r="BV581">
        <v>1</v>
      </c>
      <c r="BW581">
        <v>1</v>
      </c>
      <c r="BX581">
        <v>1</v>
      </c>
      <c r="BY581" t="s">
        <v>3</v>
      </c>
      <c r="BZ581">
        <v>79</v>
      </c>
      <c r="CA581">
        <v>41</v>
      </c>
      <c r="CB581" t="s">
        <v>3</v>
      </c>
      <c r="CE581">
        <v>30</v>
      </c>
      <c r="CF581">
        <v>0</v>
      </c>
      <c r="CG581">
        <v>0</v>
      </c>
      <c r="CM581">
        <v>0</v>
      </c>
      <c r="CN581" t="s">
        <v>33</v>
      </c>
      <c r="CO581">
        <v>0</v>
      </c>
      <c r="CP581">
        <f t="shared" si="454"/>
        <v>504.78999999999996</v>
      </c>
      <c r="CQ581">
        <f t="shared" si="455"/>
        <v>0</v>
      </c>
      <c r="CR581">
        <f t="shared" si="480"/>
        <v>431.24</v>
      </c>
      <c r="CS581">
        <f t="shared" si="456"/>
        <v>112.67</v>
      </c>
      <c r="CT581">
        <f t="shared" si="457"/>
        <v>2093.1999999999998</v>
      </c>
      <c r="CU581">
        <f t="shared" si="458"/>
        <v>0</v>
      </c>
      <c r="CV581">
        <f t="shared" si="459"/>
        <v>5.9218499999999992</v>
      </c>
      <c r="CW581">
        <f t="shared" si="460"/>
        <v>0</v>
      </c>
      <c r="CX581">
        <f t="shared" si="461"/>
        <v>0</v>
      </c>
      <c r="CY581">
        <f t="shared" si="462"/>
        <v>330.6782</v>
      </c>
      <c r="CZ581">
        <f t="shared" si="463"/>
        <v>171.61779999999999</v>
      </c>
      <c r="DC581" t="s">
        <v>3</v>
      </c>
      <c r="DD581" t="s">
        <v>34</v>
      </c>
      <c r="DE581" t="s">
        <v>35</v>
      </c>
      <c r="DF581" t="s">
        <v>35</v>
      </c>
      <c r="DG581" t="s">
        <v>35</v>
      </c>
      <c r="DH581" t="s">
        <v>3</v>
      </c>
      <c r="DI581" t="s">
        <v>35</v>
      </c>
      <c r="DJ581" t="s">
        <v>35</v>
      </c>
      <c r="DK581" t="s">
        <v>3</v>
      </c>
      <c r="DL581" t="s">
        <v>3</v>
      </c>
      <c r="DM581" t="s">
        <v>3</v>
      </c>
      <c r="DN581">
        <v>114</v>
      </c>
      <c r="DO581">
        <v>67</v>
      </c>
      <c r="DP581">
        <v>1.0669999999999999</v>
      </c>
      <c r="DQ581">
        <v>1.081</v>
      </c>
      <c r="DU581">
        <v>1003</v>
      </c>
      <c r="DV581" t="s">
        <v>98</v>
      </c>
      <c r="DW581" t="s">
        <v>98</v>
      </c>
      <c r="DX581">
        <v>100</v>
      </c>
      <c r="DZ581" t="s">
        <v>3</v>
      </c>
      <c r="EA581" t="s">
        <v>3</v>
      </c>
      <c r="EB581" t="s">
        <v>3</v>
      </c>
      <c r="EC581" t="s">
        <v>3</v>
      </c>
      <c r="EE581">
        <v>54008076</v>
      </c>
      <c r="EF581">
        <v>40</v>
      </c>
      <c r="EG581" t="s">
        <v>56</v>
      </c>
      <c r="EH581">
        <v>0</v>
      </c>
      <c r="EI581" t="s">
        <v>3</v>
      </c>
      <c r="EJ581">
        <v>2</v>
      </c>
      <c r="EK581">
        <v>332</v>
      </c>
      <c r="EL581" t="s">
        <v>89</v>
      </c>
      <c r="EM581" t="s">
        <v>90</v>
      </c>
      <c r="EO581" t="s">
        <v>36</v>
      </c>
      <c r="EQ581">
        <v>0</v>
      </c>
      <c r="ER581">
        <v>796.23</v>
      </c>
      <c r="ES581">
        <v>422.8</v>
      </c>
      <c r="ET581">
        <v>145.33000000000001</v>
      </c>
      <c r="EU581">
        <v>12.29</v>
      </c>
      <c r="EV581">
        <v>228.1</v>
      </c>
      <c r="EW581">
        <v>18.5</v>
      </c>
      <c r="EX581">
        <v>0</v>
      </c>
      <c r="EY581">
        <v>0</v>
      </c>
      <c r="FQ581">
        <v>0</v>
      </c>
      <c r="FR581">
        <f t="shared" si="464"/>
        <v>0</v>
      </c>
      <c r="FS581">
        <v>0</v>
      </c>
      <c r="FX581">
        <v>114</v>
      </c>
      <c r="FY581">
        <v>67</v>
      </c>
      <c r="GA581" t="s">
        <v>3</v>
      </c>
      <c r="GD581">
        <v>0</v>
      </c>
      <c r="GF581">
        <v>597885201</v>
      </c>
      <c r="GG581">
        <v>2</v>
      </c>
      <c r="GH581">
        <v>1</v>
      </c>
      <c r="GI581">
        <v>2</v>
      </c>
      <c r="GJ581">
        <v>0</v>
      </c>
      <c r="GK581">
        <f>ROUND(R581*(R12)/100,2)</f>
        <v>36.24</v>
      </c>
      <c r="GL581">
        <f t="shared" si="465"/>
        <v>0</v>
      </c>
      <c r="GM581">
        <f t="shared" si="466"/>
        <v>1043.33</v>
      </c>
      <c r="GN581">
        <f t="shared" si="467"/>
        <v>0</v>
      </c>
      <c r="GO581">
        <f t="shared" si="468"/>
        <v>1043.33</v>
      </c>
      <c r="GP581">
        <f t="shared" si="469"/>
        <v>0</v>
      </c>
      <c r="GR581">
        <v>0</v>
      </c>
      <c r="GS581">
        <v>0</v>
      </c>
      <c r="GT581">
        <v>0</v>
      </c>
      <c r="GU581" t="s">
        <v>3</v>
      </c>
      <c r="GV581">
        <f t="shared" si="470"/>
        <v>0</v>
      </c>
      <c r="GW581">
        <v>1</v>
      </c>
      <c r="GX581">
        <f t="shared" si="471"/>
        <v>0</v>
      </c>
      <c r="HA581">
        <v>0</v>
      </c>
      <c r="HB581">
        <v>0</v>
      </c>
      <c r="HC581">
        <f t="shared" si="472"/>
        <v>0</v>
      </c>
      <c r="HE581" t="s">
        <v>3</v>
      </c>
      <c r="HF581" t="s">
        <v>3</v>
      </c>
      <c r="HM581" t="s">
        <v>3</v>
      </c>
      <c r="HN581" t="s">
        <v>3</v>
      </c>
      <c r="HO581" t="s">
        <v>3</v>
      </c>
      <c r="HP581" t="s">
        <v>3</v>
      </c>
      <c r="HQ581" t="s">
        <v>3</v>
      </c>
      <c r="IK581">
        <v>0</v>
      </c>
    </row>
    <row r="583" spans="1:245" x14ac:dyDescent="0.2">
      <c r="A583" s="2">
        <v>51</v>
      </c>
      <c r="B583" s="2">
        <f>B564</f>
        <v>0</v>
      </c>
      <c r="C583" s="2">
        <f>A564</f>
        <v>4</v>
      </c>
      <c r="D583" s="2">
        <f>ROW(A564)</f>
        <v>564</v>
      </c>
      <c r="E583" s="2"/>
      <c r="F583" s="2" t="str">
        <f>IF(F564&lt;&gt;"",F564,"")</f>
        <v>Новый раздел</v>
      </c>
      <c r="G583" s="2" t="str">
        <f>IF(G564&lt;&gt;"",G564,"")</f>
        <v>Демонтажные работы</v>
      </c>
      <c r="H583" s="2">
        <v>0</v>
      </c>
      <c r="I583" s="2"/>
      <c r="J583" s="2"/>
      <c r="K583" s="2"/>
      <c r="L583" s="2"/>
      <c r="M583" s="2"/>
      <c r="N583" s="2"/>
      <c r="O583" s="2">
        <f t="shared" ref="O583:T583" si="481">ROUND(AB583,2)</f>
        <v>65004.21</v>
      </c>
      <c r="P583" s="2">
        <f t="shared" si="481"/>
        <v>0</v>
      </c>
      <c r="Q583" s="2">
        <f t="shared" si="481"/>
        <v>33758.21</v>
      </c>
      <c r="R583" s="2">
        <f t="shared" si="481"/>
        <v>10377.4</v>
      </c>
      <c r="S583" s="2">
        <f t="shared" si="481"/>
        <v>31246</v>
      </c>
      <c r="T583" s="2">
        <f t="shared" si="481"/>
        <v>0</v>
      </c>
      <c r="U583" s="2">
        <f>AH583</f>
        <v>89.686946669999969</v>
      </c>
      <c r="V583" s="2">
        <f>AI583</f>
        <v>0</v>
      </c>
      <c r="W583" s="2">
        <f>ROUND(AJ583,2)</f>
        <v>0</v>
      </c>
      <c r="X583" s="2">
        <f>ROUND(AK583,2)</f>
        <v>27931.599999999999</v>
      </c>
      <c r="Y583" s="2">
        <f>ROUND(AL583,2)</f>
        <v>12810.86</v>
      </c>
      <c r="Z583" s="2"/>
      <c r="AA583" s="2"/>
      <c r="AB583" s="2">
        <f>ROUND(SUMIF(AA568:AA581,"=54346617",O568:O581),2)</f>
        <v>65004.21</v>
      </c>
      <c r="AC583" s="2">
        <f>ROUND(SUMIF(AA568:AA581,"=54346617",P568:P581),2)</f>
        <v>0</v>
      </c>
      <c r="AD583" s="2">
        <f>ROUND(SUMIF(AA568:AA581,"=54346617",Q568:Q581),2)</f>
        <v>33758.21</v>
      </c>
      <c r="AE583" s="2">
        <f>ROUND(SUMIF(AA568:AA581,"=54346617",R568:R581),2)</f>
        <v>10377.4</v>
      </c>
      <c r="AF583" s="2">
        <f>ROUND(SUMIF(AA568:AA581,"=54346617",S568:S581),2)</f>
        <v>31246</v>
      </c>
      <c r="AG583" s="2">
        <f>ROUND(SUMIF(AA568:AA581,"=54346617",T568:T581),2)</f>
        <v>0</v>
      </c>
      <c r="AH583" s="2">
        <f>SUMIF(AA568:AA581,"=54346617",U568:U581)</f>
        <v>89.686946669999969</v>
      </c>
      <c r="AI583" s="2">
        <f>SUMIF(AA568:AA581,"=54346617",V568:V581)</f>
        <v>0</v>
      </c>
      <c r="AJ583" s="2">
        <f>ROUND(SUMIF(AA568:AA581,"=54346617",W568:W581),2)</f>
        <v>0</v>
      </c>
      <c r="AK583" s="2">
        <f>ROUND(SUMIF(AA568:AA581,"=54346617",X568:X581),2)</f>
        <v>27931.599999999999</v>
      </c>
      <c r="AL583" s="2">
        <f>ROUND(SUMIF(AA568:AA581,"=54346617",Y568:Y581),2)</f>
        <v>12810.86</v>
      </c>
      <c r="AM583" s="2"/>
      <c r="AN583" s="2"/>
      <c r="AO583" s="2">
        <f t="shared" ref="AO583:BD583" si="482">ROUND(BX583,2)</f>
        <v>0</v>
      </c>
      <c r="AP583" s="2">
        <f t="shared" si="482"/>
        <v>0</v>
      </c>
      <c r="AQ583" s="2">
        <f t="shared" si="482"/>
        <v>0</v>
      </c>
      <c r="AR583" s="2">
        <f t="shared" si="482"/>
        <v>122350.51</v>
      </c>
      <c r="AS583" s="2">
        <f t="shared" si="482"/>
        <v>95107.6</v>
      </c>
      <c r="AT583" s="2">
        <f t="shared" si="482"/>
        <v>27242.91</v>
      </c>
      <c r="AU583" s="2">
        <f t="shared" si="482"/>
        <v>0</v>
      </c>
      <c r="AV583" s="2">
        <f t="shared" si="482"/>
        <v>0</v>
      </c>
      <c r="AW583" s="2">
        <f t="shared" si="482"/>
        <v>0</v>
      </c>
      <c r="AX583" s="2">
        <f t="shared" si="482"/>
        <v>0</v>
      </c>
      <c r="AY583" s="2">
        <f t="shared" si="482"/>
        <v>0</v>
      </c>
      <c r="AZ583" s="2">
        <f t="shared" si="482"/>
        <v>0</v>
      </c>
      <c r="BA583" s="2">
        <f t="shared" si="482"/>
        <v>0</v>
      </c>
      <c r="BB583" s="2">
        <f t="shared" si="482"/>
        <v>0</v>
      </c>
      <c r="BC583" s="2">
        <f t="shared" si="482"/>
        <v>0</v>
      </c>
      <c r="BD583" s="2">
        <f t="shared" si="482"/>
        <v>0</v>
      </c>
      <c r="BE583" s="2"/>
      <c r="BF583" s="2"/>
      <c r="BG583" s="2"/>
      <c r="BH583" s="2"/>
      <c r="BI583" s="2"/>
      <c r="BJ583" s="2"/>
      <c r="BK583" s="2"/>
      <c r="BL583" s="2"/>
      <c r="BM583" s="2"/>
      <c r="BN583" s="2"/>
      <c r="BO583" s="2"/>
      <c r="BP583" s="2"/>
      <c r="BQ583" s="2"/>
      <c r="BR583" s="2"/>
      <c r="BS583" s="2"/>
      <c r="BT583" s="2"/>
      <c r="BU583" s="2"/>
      <c r="BV583" s="2"/>
      <c r="BW583" s="2"/>
      <c r="BX583" s="2">
        <f>ROUND(SUMIF(AA568:AA581,"=54346617",FQ568:FQ581),2)</f>
        <v>0</v>
      </c>
      <c r="BY583" s="2">
        <f>ROUND(SUMIF(AA568:AA581,"=54346617",FR568:FR581),2)</f>
        <v>0</v>
      </c>
      <c r="BZ583" s="2">
        <f>ROUND(SUMIF(AA568:AA581,"=54346617",GL568:GL581),2)</f>
        <v>0</v>
      </c>
      <c r="CA583" s="2">
        <f>ROUND(SUMIF(AA568:AA581,"=54346617",GM568:GM581),2)</f>
        <v>122350.51</v>
      </c>
      <c r="CB583" s="2">
        <f>ROUND(SUMIF(AA568:AA581,"=54346617",GN568:GN581),2)</f>
        <v>95107.6</v>
      </c>
      <c r="CC583" s="2">
        <f>ROUND(SUMIF(AA568:AA581,"=54346617",GO568:GO581),2)</f>
        <v>27242.91</v>
      </c>
      <c r="CD583" s="2">
        <f>ROUND(SUMIF(AA568:AA581,"=54346617",GP568:GP581),2)</f>
        <v>0</v>
      </c>
      <c r="CE583" s="2">
        <f>AC583-BX583</f>
        <v>0</v>
      </c>
      <c r="CF583" s="2">
        <f>AC583-BY583</f>
        <v>0</v>
      </c>
      <c r="CG583" s="2">
        <f>BX583-BZ583</f>
        <v>0</v>
      </c>
      <c r="CH583" s="2">
        <f>AC583-BX583-BY583+BZ583</f>
        <v>0</v>
      </c>
      <c r="CI583" s="2">
        <f>BY583-BZ583</f>
        <v>0</v>
      </c>
      <c r="CJ583" s="2">
        <f>ROUND(SUMIF(AA568:AA581,"=54346617",GX568:GX581),2)</f>
        <v>0</v>
      </c>
      <c r="CK583" s="2">
        <f>ROUND(SUMIF(AA568:AA581,"=54346617",GY568:GY581),2)</f>
        <v>0</v>
      </c>
      <c r="CL583" s="2">
        <f>ROUND(SUMIF(AA568:AA581,"=54346617",GZ568:GZ581),2)</f>
        <v>0</v>
      </c>
      <c r="CM583" s="2">
        <f>ROUND(SUMIF(AA568:AA581,"=54346617",HD568:HD581),2)</f>
        <v>0</v>
      </c>
      <c r="CN583" s="2"/>
      <c r="CO583" s="2"/>
      <c r="CP583" s="2"/>
      <c r="CQ583" s="2"/>
      <c r="CR583" s="2"/>
      <c r="CS583" s="2"/>
      <c r="CT583" s="2"/>
      <c r="CU583" s="2"/>
      <c r="CV583" s="2"/>
      <c r="CW583" s="2"/>
      <c r="CX583" s="2"/>
      <c r="CY583" s="2"/>
      <c r="CZ583" s="2"/>
      <c r="DA583" s="2"/>
      <c r="DB583" s="2"/>
      <c r="DC583" s="2"/>
      <c r="DD583" s="2"/>
      <c r="DE583" s="2"/>
      <c r="DF583" s="2"/>
      <c r="DG583" s="3"/>
      <c r="DH583" s="3"/>
      <c r="DI583" s="3"/>
      <c r="DJ583" s="3"/>
      <c r="DK583" s="3"/>
      <c r="DL583" s="3"/>
      <c r="DM583" s="3"/>
      <c r="DN583" s="3"/>
      <c r="DO583" s="3"/>
      <c r="DP583" s="3"/>
      <c r="DQ583" s="3"/>
      <c r="DR583" s="3"/>
      <c r="DS583" s="3"/>
      <c r="DT583" s="3"/>
      <c r="DU583" s="3"/>
      <c r="DV583" s="3"/>
      <c r="DW583" s="3"/>
      <c r="DX583" s="3"/>
      <c r="DY583" s="3"/>
      <c r="DZ583" s="3"/>
      <c r="EA583" s="3"/>
      <c r="EB583" s="3"/>
      <c r="EC583" s="3"/>
      <c r="ED583" s="3"/>
      <c r="EE583" s="3"/>
      <c r="EF583" s="3"/>
      <c r="EG583" s="3"/>
      <c r="EH583" s="3"/>
      <c r="EI583" s="3"/>
      <c r="EJ583" s="3"/>
      <c r="EK583" s="3"/>
      <c r="EL583" s="3"/>
      <c r="EM583" s="3"/>
      <c r="EN583" s="3"/>
      <c r="EO583" s="3"/>
      <c r="EP583" s="3"/>
      <c r="EQ583" s="3"/>
      <c r="ER583" s="3"/>
      <c r="ES583" s="3"/>
      <c r="ET583" s="3"/>
      <c r="EU583" s="3"/>
      <c r="EV583" s="3"/>
      <c r="EW583" s="3"/>
      <c r="EX583" s="3"/>
      <c r="EY583" s="3"/>
      <c r="EZ583" s="3"/>
      <c r="FA583" s="3"/>
      <c r="FB583" s="3"/>
      <c r="FC583" s="3"/>
      <c r="FD583" s="3"/>
      <c r="FE583" s="3"/>
      <c r="FF583" s="3"/>
      <c r="FG583" s="3"/>
      <c r="FH583" s="3"/>
      <c r="FI583" s="3"/>
      <c r="FJ583" s="3"/>
      <c r="FK583" s="3"/>
      <c r="FL583" s="3"/>
      <c r="FM583" s="3"/>
      <c r="FN583" s="3"/>
      <c r="FO583" s="3"/>
      <c r="FP583" s="3"/>
      <c r="FQ583" s="3"/>
      <c r="FR583" s="3"/>
      <c r="FS583" s="3"/>
      <c r="FT583" s="3"/>
      <c r="FU583" s="3"/>
      <c r="FV583" s="3"/>
      <c r="FW583" s="3"/>
      <c r="FX583" s="3"/>
      <c r="FY583" s="3"/>
      <c r="FZ583" s="3"/>
      <c r="GA583" s="3"/>
      <c r="GB583" s="3"/>
      <c r="GC583" s="3"/>
      <c r="GD583" s="3"/>
      <c r="GE583" s="3"/>
      <c r="GF583" s="3"/>
      <c r="GG583" s="3"/>
      <c r="GH583" s="3"/>
      <c r="GI583" s="3"/>
      <c r="GJ583" s="3"/>
      <c r="GK583" s="3"/>
      <c r="GL583" s="3"/>
      <c r="GM583" s="3"/>
      <c r="GN583" s="3"/>
      <c r="GO583" s="3"/>
      <c r="GP583" s="3"/>
      <c r="GQ583" s="3"/>
      <c r="GR583" s="3"/>
      <c r="GS583" s="3"/>
      <c r="GT583" s="3"/>
      <c r="GU583" s="3"/>
      <c r="GV583" s="3"/>
      <c r="GW583" s="3"/>
      <c r="GX583" s="3">
        <v>0</v>
      </c>
    </row>
    <row r="585" spans="1:245" x14ac:dyDescent="0.2">
      <c r="A585" s="4">
        <v>50</v>
      </c>
      <c r="B585" s="4">
        <v>0</v>
      </c>
      <c r="C585" s="4">
        <v>0</v>
      </c>
      <c r="D585" s="4">
        <v>1</v>
      </c>
      <c r="E585" s="4">
        <v>201</v>
      </c>
      <c r="F585" s="4">
        <f>ROUND(Source!O583,O585)</f>
        <v>65004.21</v>
      </c>
      <c r="G585" s="4" t="s">
        <v>104</v>
      </c>
      <c r="H585" s="4" t="s">
        <v>105</v>
      </c>
      <c r="I585" s="4"/>
      <c r="J585" s="4"/>
      <c r="K585" s="4">
        <v>-201</v>
      </c>
      <c r="L585" s="4">
        <v>1</v>
      </c>
      <c r="M585" s="4">
        <v>3</v>
      </c>
      <c r="N585" s="4" t="s">
        <v>3</v>
      </c>
      <c r="O585" s="4">
        <v>2</v>
      </c>
      <c r="P585" s="4"/>
      <c r="Q585" s="4"/>
      <c r="R585" s="4"/>
      <c r="S585" s="4"/>
      <c r="T585" s="4"/>
      <c r="U585" s="4"/>
      <c r="V585" s="4"/>
      <c r="W585" s="4">
        <v>65004.21</v>
      </c>
      <c r="X585" s="4">
        <v>1</v>
      </c>
      <c r="Y585" s="4">
        <v>65004.21</v>
      </c>
      <c r="Z585" s="4"/>
      <c r="AA585" s="4"/>
      <c r="AB585" s="4"/>
    </row>
    <row r="586" spans="1:245" x14ac:dyDescent="0.2">
      <c r="A586" s="4">
        <v>50</v>
      </c>
      <c r="B586" s="4">
        <v>0</v>
      </c>
      <c r="C586" s="4">
        <v>0</v>
      </c>
      <c r="D586" s="4">
        <v>1</v>
      </c>
      <c r="E586" s="4">
        <v>202</v>
      </c>
      <c r="F586" s="4">
        <f>ROUND(Source!P583,O586)</f>
        <v>0</v>
      </c>
      <c r="G586" s="4" t="s">
        <v>106</v>
      </c>
      <c r="H586" s="4" t="s">
        <v>107</v>
      </c>
      <c r="I586" s="4"/>
      <c r="J586" s="4"/>
      <c r="K586" s="4">
        <v>-202</v>
      </c>
      <c r="L586" s="4">
        <v>2</v>
      </c>
      <c r="M586" s="4">
        <v>3</v>
      </c>
      <c r="N586" s="4" t="s">
        <v>3</v>
      </c>
      <c r="O586" s="4">
        <v>2</v>
      </c>
      <c r="P586" s="4"/>
      <c r="Q586" s="4"/>
      <c r="R586" s="4"/>
      <c r="S586" s="4"/>
      <c r="T586" s="4"/>
      <c r="U586" s="4"/>
      <c r="V586" s="4"/>
      <c r="W586" s="4">
        <v>0</v>
      </c>
      <c r="X586" s="4">
        <v>1</v>
      </c>
      <c r="Y586" s="4">
        <v>0</v>
      </c>
      <c r="Z586" s="4"/>
      <c r="AA586" s="4"/>
      <c r="AB586" s="4"/>
    </row>
    <row r="587" spans="1:245" x14ac:dyDescent="0.2">
      <c r="A587" s="4">
        <v>50</v>
      </c>
      <c r="B587" s="4">
        <v>0</v>
      </c>
      <c r="C587" s="4">
        <v>0</v>
      </c>
      <c r="D587" s="4">
        <v>1</v>
      </c>
      <c r="E587" s="4">
        <v>222</v>
      </c>
      <c r="F587" s="4">
        <f>ROUND(Source!AO583,O587)</f>
        <v>0</v>
      </c>
      <c r="G587" s="4" t="s">
        <v>108</v>
      </c>
      <c r="H587" s="4" t="s">
        <v>109</v>
      </c>
      <c r="I587" s="4"/>
      <c r="J587" s="4"/>
      <c r="K587" s="4">
        <v>-222</v>
      </c>
      <c r="L587" s="4">
        <v>3</v>
      </c>
      <c r="M587" s="4">
        <v>3</v>
      </c>
      <c r="N587" s="4" t="s">
        <v>3</v>
      </c>
      <c r="O587" s="4">
        <v>2</v>
      </c>
      <c r="P587" s="4"/>
      <c r="Q587" s="4"/>
      <c r="R587" s="4"/>
      <c r="S587" s="4"/>
      <c r="T587" s="4"/>
      <c r="U587" s="4"/>
      <c r="V587" s="4"/>
      <c r="W587" s="4">
        <v>0</v>
      </c>
      <c r="X587" s="4">
        <v>1</v>
      </c>
      <c r="Y587" s="4">
        <v>0</v>
      </c>
      <c r="Z587" s="4"/>
      <c r="AA587" s="4"/>
      <c r="AB587" s="4"/>
    </row>
    <row r="588" spans="1:245" x14ac:dyDescent="0.2">
      <c r="A588" s="4">
        <v>50</v>
      </c>
      <c r="B588" s="4">
        <v>0</v>
      </c>
      <c r="C588" s="4">
        <v>0</v>
      </c>
      <c r="D588" s="4">
        <v>1</v>
      </c>
      <c r="E588" s="4">
        <v>225</v>
      </c>
      <c r="F588" s="4">
        <f>ROUND(Source!AV583,O588)</f>
        <v>0</v>
      </c>
      <c r="G588" s="4" t="s">
        <v>110</v>
      </c>
      <c r="H588" s="4" t="s">
        <v>111</v>
      </c>
      <c r="I588" s="4"/>
      <c r="J588" s="4"/>
      <c r="K588" s="4">
        <v>-225</v>
      </c>
      <c r="L588" s="4">
        <v>4</v>
      </c>
      <c r="M588" s="4">
        <v>3</v>
      </c>
      <c r="N588" s="4" t="s">
        <v>3</v>
      </c>
      <c r="O588" s="4">
        <v>2</v>
      </c>
      <c r="P588" s="4"/>
      <c r="Q588" s="4"/>
      <c r="R588" s="4"/>
      <c r="S588" s="4"/>
      <c r="T588" s="4"/>
      <c r="U588" s="4"/>
      <c r="V588" s="4"/>
      <c r="W588" s="4">
        <v>0</v>
      </c>
      <c r="X588" s="4">
        <v>1</v>
      </c>
      <c r="Y588" s="4">
        <v>0</v>
      </c>
      <c r="Z588" s="4"/>
      <c r="AA588" s="4"/>
      <c r="AB588" s="4"/>
    </row>
    <row r="589" spans="1:245" x14ac:dyDescent="0.2">
      <c r="A589" s="4">
        <v>50</v>
      </c>
      <c r="B589" s="4">
        <v>0</v>
      </c>
      <c r="C589" s="4">
        <v>0</v>
      </c>
      <c r="D589" s="4">
        <v>1</v>
      </c>
      <c r="E589" s="4">
        <v>226</v>
      </c>
      <c r="F589" s="4">
        <f>ROUND(Source!AW583,O589)</f>
        <v>0</v>
      </c>
      <c r="G589" s="4" t="s">
        <v>112</v>
      </c>
      <c r="H589" s="4" t="s">
        <v>113</v>
      </c>
      <c r="I589" s="4"/>
      <c r="J589" s="4"/>
      <c r="K589" s="4">
        <v>-226</v>
      </c>
      <c r="L589" s="4">
        <v>5</v>
      </c>
      <c r="M589" s="4">
        <v>3</v>
      </c>
      <c r="N589" s="4" t="s">
        <v>3</v>
      </c>
      <c r="O589" s="4">
        <v>2</v>
      </c>
      <c r="P589" s="4"/>
      <c r="Q589" s="4"/>
      <c r="R589" s="4"/>
      <c r="S589" s="4"/>
      <c r="T589" s="4"/>
      <c r="U589" s="4"/>
      <c r="V589" s="4"/>
      <c r="W589" s="4">
        <v>0</v>
      </c>
      <c r="X589" s="4">
        <v>1</v>
      </c>
      <c r="Y589" s="4">
        <v>0</v>
      </c>
      <c r="Z589" s="4"/>
      <c r="AA589" s="4"/>
      <c r="AB589" s="4"/>
    </row>
    <row r="590" spans="1:245" x14ac:dyDescent="0.2">
      <c r="A590" s="4">
        <v>50</v>
      </c>
      <c r="B590" s="4">
        <v>0</v>
      </c>
      <c r="C590" s="4">
        <v>0</v>
      </c>
      <c r="D590" s="4">
        <v>1</v>
      </c>
      <c r="E590" s="4">
        <v>227</v>
      </c>
      <c r="F590" s="4">
        <f>ROUND(Source!AX583,O590)</f>
        <v>0</v>
      </c>
      <c r="G590" s="4" t="s">
        <v>114</v>
      </c>
      <c r="H590" s="4" t="s">
        <v>115</v>
      </c>
      <c r="I590" s="4"/>
      <c r="J590" s="4"/>
      <c r="K590" s="4">
        <v>-227</v>
      </c>
      <c r="L590" s="4">
        <v>6</v>
      </c>
      <c r="M590" s="4">
        <v>3</v>
      </c>
      <c r="N590" s="4" t="s">
        <v>3</v>
      </c>
      <c r="O590" s="4">
        <v>2</v>
      </c>
      <c r="P590" s="4"/>
      <c r="Q590" s="4"/>
      <c r="R590" s="4"/>
      <c r="S590" s="4"/>
      <c r="T590" s="4"/>
      <c r="U590" s="4"/>
      <c r="V590" s="4"/>
      <c r="W590" s="4">
        <v>0</v>
      </c>
      <c r="X590" s="4">
        <v>1</v>
      </c>
      <c r="Y590" s="4">
        <v>0</v>
      </c>
      <c r="Z590" s="4"/>
      <c r="AA590" s="4"/>
      <c r="AB590" s="4"/>
    </row>
    <row r="591" spans="1:245" x14ac:dyDescent="0.2">
      <c r="A591" s="4">
        <v>50</v>
      </c>
      <c r="B591" s="4">
        <v>0</v>
      </c>
      <c r="C591" s="4">
        <v>0</v>
      </c>
      <c r="D591" s="4">
        <v>1</v>
      </c>
      <c r="E591" s="4">
        <v>228</v>
      </c>
      <c r="F591" s="4">
        <f>ROUND(Source!AY583,O591)</f>
        <v>0</v>
      </c>
      <c r="G591" s="4" t="s">
        <v>116</v>
      </c>
      <c r="H591" s="4" t="s">
        <v>117</v>
      </c>
      <c r="I591" s="4"/>
      <c r="J591" s="4"/>
      <c r="K591" s="4">
        <v>-228</v>
      </c>
      <c r="L591" s="4">
        <v>7</v>
      </c>
      <c r="M591" s="4">
        <v>3</v>
      </c>
      <c r="N591" s="4" t="s">
        <v>3</v>
      </c>
      <c r="O591" s="4">
        <v>2</v>
      </c>
      <c r="P591" s="4"/>
      <c r="Q591" s="4"/>
      <c r="R591" s="4"/>
      <c r="S591" s="4"/>
      <c r="T591" s="4"/>
      <c r="U591" s="4"/>
      <c r="V591" s="4"/>
      <c r="W591" s="4">
        <v>0</v>
      </c>
      <c r="X591" s="4">
        <v>1</v>
      </c>
      <c r="Y591" s="4">
        <v>0</v>
      </c>
      <c r="Z591" s="4"/>
      <c r="AA591" s="4"/>
      <c r="AB591" s="4"/>
    </row>
    <row r="592" spans="1:245" x14ac:dyDescent="0.2">
      <c r="A592" s="4">
        <v>50</v>
      </c>
      <c r="B592" s="4">
        <v>0</v>
      </c>
      <c r="C592" s="4">
        <v>0</v>
      </c>
      <c r="D592" s="4">
        <v>1</v>
      </c>
      <c r="E592" s="4">
        <v>216</v>
      </c>
      <c r="F592" s="4">
        <f>ROUND(Source!AP583,O592)</f>
        <v>0</v>
      </c>
      <c r="G592" s="4" t="s">
        <v>118</v>
      </c>
      <c r="H592" s="4" t="s">
        <v>119</v>
      </c>
      <c r="I592" s="4"/>
      <c r="J592" s="4"/>
      <c r="K592" s="4">
        <v>-216</v>
      </c>
      <c r="L592" s="4">
        <v>8</v>
      </c>
      <c r="M592" s="4">
        <v>3</v>
      </c>
      <c r="N592" s="4" t="s">
        <v>3</v>
      </c>
      <c r="O592" s="4">
        <v>2</v>
      </c>
      <c r="P592" s="4"/>
      <c r="Q592" s="4"/>
      <c r="R592" s="4"/>
      <c r="S592" s="4"/>
      <c r="T592" s="4"/>
      <c r="U592" s="4"/>
      <c r="V592" s="4"/>
      <c r="W592" s="4">
        <v>0</v>
      </c>
      <c r="X592" s="4">
        <v>1</v>
      </c>
      <c r="Y592" s="4">
        <v>0</v>
      </c>
      <c r="Z592" s="4"/>
      <c r="AA592" s="4"/>
      <c r="AB592" s="4"/>
    </row>
    <row r="593" spans="1:28" x14ac:dyDescent="0.2">
      <c r="A593" s="4">
        <v>50</v>
      </c>
      <c r="B593" s="4">
        <v>0</v>
      </c>
      <c r="C593" s="4">
        <v>0</v>
      </c>
      <c r="D593" s="4">
        <v>1</v>
      </c>
      <c r="E593" s="4">
        <v>223</v>
      </c>
      <c r="F593" s="4">
        <f>ROUND(Source!AQ583,O593)</f>
        <v>0</v>
      </c>
      <c r="G593" s="4" t="s">
        <v>120</v>
      </c>
      <c r="H593" s="4" t="s">
        <v>121</v>
      </c>
      <c r="I593" s="4"/>
      <c r="J593" s="4"/>
      <c r="K593" s="4">
        <v>-223</v>
      </c>
      <c r="L593" s="4">
        <v>9</v>
      </c>
      <c r="M593" s="4">
        <v>3</v>
      </c>
      <c r="N593" s="4" t="s">
        <v>3</v>
      </c>
      <c r="O593" s="4">
        <v>2</v>
      </c>
      <c r="P593" s="4"/>
      <c r="Q593" s="4"/>
      <c r="R593" s="4"/>
      <c r="S593" s="4"/>
      <c r="T593" s="4"/>
      <c r="U593" s="4"/>
      <c r="V593" s="4"/>
      <c r="W593" s="4">
        <v>0</v>
      </c>
      <c r="X593" s="4">
        <v>1</v>
      </c>
      <c r="Y593" s="4">
        <v>0</v>
      </c>
      <c r="Z593" s="4"/>
      <c r="AA593" s="4"/>
      <c r="AB593" s="4"/>
    </row>
    <row r="594" spans="1:28" x14ac:dyDescent="0.2">
      <c r="A594" s="4">
        <v>50</v>
      </c>
      <c r="B594" s="4">
        <v>0</v>
      </c>
      <c r="C594" s="4">
        <v>0</v>
      </c>
      <c r="D594" s="4">
        <v>1</v>
      </c>
      <c r="E594" s="4">
        <v>229</v>
      </c>
      <c r="F594" s="4">
        <f>ROUND(Source!AZ583,O594)</f>
        <v>0</v>
      </c>
      <c r="G594" s="4" t="s">
        <v>122</v>
      </c>
      <c r="H594" s="4" t="s">
        <v>123</v>
      </c>
      <c r="I594" s="4"/>
      <c r="J594" s="4"/>
      <c r="K594" s="4">
        <v>-229</v>
      </c>
      <c r="L594" s="4">
        <v>10</v>
      </c>
      <c r="M594" s="4">
        <v>3</v>
      </c>
      <c r="N594" s="4" t="s">
        <v>3</v>
      </c>
      <c r="O594" s="4">
        <v>2</v>
      </c>
      <c r="P594" s="4"/>
      <c r="Q594" s="4"/>
      <c r="R594" s="4"/>
      <c r="S594" s="4"/>
      <c r="T594" s="4"/>
      <c r="U594" s="4"/>
      <c r="V594" s="4"/>
      <c r="W594" s="4">
        <v>0</v>
      </c>
      <c r="X594" s="4">
        <v>1</v>
      </c>
      <c r="Y594" s="4">
        <v>0</v>
      </c>
      <c r="Z594" s="4"/>
      <c r="AA594" s="4"/>
      <c r="AB594" s="4"/>
    </row>
    <row r="595" spans="1:28" x14ac:dyDescent="0.2">
      <c r="A595" s="4">
        <v>50</v>
      </c>
      <c r="B595" s="4">
        <v>0</v>
      </c>
      <c r="C595" s="4">
        <v>0</v>
      </c>
      <c r="D595" s="4">
        <v>1</v>
      </c>
      <c r="E595" s="4">
        <v>203</v>
      </c>
      <c r="F595" s="4">
        <f>ROUND(Source!Q583,O595)</f>
        <v>33758.21</v>
      </c>
      <c r="G595" s="4" t="s">
        <v>124</v>
      </c>
      <c r="H595" s="4" t="s">
        <v>125</v>
      </c>
      <c r="I595" s="4"/>
      <c r="J595" s="4"/>
      <c r="K595" s="4">
        <v>-203</v>
      </c>
      <c r="L595" s="4">
        <v>11</v>
      </c>
      <c r="M595" s="4">
        <v>3</v>
      </c>
      <c r="N595" s="4" t="s">
        <v>3</v>
      </c>
      <c r="O595" s="4">
        <v>2</v>
      </c>
      <c r="P595" s="4"/>
      <c r="Q595" s="4"/>
      <c r="R595" s="4"/>
      <c r="S595" s="4"/>
      <c r="T595" s="4"/>
      <c r="U595" s="4"/>
      <c r="V595" s="4"/>
      <c r="W595" s="4">
        <v>33758.21</v>
      </c>
      <c r="X595" s="4">
        <v>1</v>
      </c>
      <c r="Y595" s="4">
        <v>33758.21</v>
      </c>
      <c r="Z595" s="4"/>
      <c r="AA595" s="4"/>
      <c r="AB595" s="4"/>
    </row>
    <row r="596" spans="1:28" x14ac:dyDescent="0.2">
      <c r="A596" s="4">
        <v>50</v>
      </c>
      <c r="B596" s="4">
        <v>0</v>
      </c>
      <c r="C596" s="4">
        <v>0</v>
      </c>
      <c r="D596" s="4">
        <v>1</v>
      </c>
      <c r="E596" s="4">
        <v>231</v>
      </c>
      <c r="F596" s="4">
        <f>ROUND(Source!BB583,O596)</f>
        <v>0</v>
      </c>
      <c r="G596" s="4" t="s">
        <v>126</v>
      </c>
      <c r="H596" s="4" t="s">
        <v>127</v>
      </c>
      <c r="I596" s="4"/>
      <c r="J596" s="4"/>
      <c r="K596" s="4">
        <v>-231</v>
      </c>
      <c r="L596" s="4">
        <v>12</v>
      </c>
      <c r="M596" s="4">
        <v>3</v>
      </c>
      <c r="N596" s="4" t="s">
        <v>3</v>
      </c>
      <c r="O596" s="4">
        <v>2</v>
      </c>
      <c r="P596" s="4"/>
      <c r="Q596" s="4"/>
      <c r="R596" s="4"/>
      <c r="S596" s="4"/>
      <c r="T596" s="4"/>
      <c r="U596" s="4"/>
      <c r="V596" s="4"/>
      <c r="W596" s="4">
        <v>0</v>
      </c>
      <c r="X596" s="4">
        <v>1</v>
      </c>
      <c r="Y596" s="4">
        <v>0</v>
      </c>
      <c r="Z596" s="4"/>
      <c r="AA596" s="4"/>
      <c r="AB596" s="4"/>
    </row>
    <row r="597" spans="1:28" x14ac:dyDescent="0.2">
      <c r="A597" s="4">
        <v>50</v>
      </c>
      <c r="B597" s="4">
        <v>0</v>
      </c>
      <c r="C597" s="4">
        <v>0</v>
      </c>
      <c r="D597" s="4">
        <v>1</v>
      </c>
      <c r="E597" s="4">
        <v>204</v>
      </c>
      <c r="F597" s="4">
        <f>ROUND(Source!R583,O597)</f>
        <v>10377.4</v>
      </c>
      <c r="G597" s="4" t="s">
        <v>128</v>
      </c>
      <c r="H597" s="4" t="s">
        <v>129</v>
      </c>
      <c r="I597" s="4"/>
      <c r="J597" s="4"/>
      <c r="K597" s="4">
        <v>-204</v>
      </c>
      <c r="L597" s="4">
        <v>13</v>
      </c>
      <c r="M597" s="4">
        <v>3</v>
      </c>
      <c r="N597" s="4" t="s">
        <v>3</v>
      </c>
      <c r="O597" s="4">
        <v>2</v>
      </c>
      <c r="P597" s="4"/>
      <c r="Q597" s="4"/>
      <c r="R597" s="4"/>
      <c r="S597" s="4"/>
      <c r="T597" s="4"/>
      <c r="U597" s="4"/>
      <c r="V597" s="4"/>
      <c r="W597" s="4">
        <v>10377.4</v>
      </c>
      <c r="X597" s="4">
        <v>1</v>
      </c>
      <c r="Y597" s="4">
        <v>10377.4</v>
      </c>
      <c r="Z597" s="4"/>
      <c r="AA597" s="4"/>
      <c r="AB597" s="4"/>
    </row>
    <row r="598" spans="1:28" x14ac:dyDescent="0.2">
      <c r="A598" s="4">
        <v>50</v>
      </c>
      <c r="B598" s="4">
        <v>0</v>
      </c>
      <c r="C598" s="4">
        <v>0</v>
      </c>
      <c r="D598" s="4">
        <v>1</v>
      </c>
      <c r="E598" s="4">
        <v>205</v>
      </c>
      <c r="F598" s="4">
        <f>ROUND(Source!S583,O598)</f>
        <v>31246</v>
      </c>
      <c r="G598" s="4" t="s">
        <v>130</v>
      </c>
      <c r="H598" s="4" t="s">
        <v>131</v>
      </c>
      <c r="I598" s="4"/>
      <c r="J598" s="4"/>
      <c r="K598" s="4">
        <v>-205</v>
      </c>
      <c r="L598" s="4">
        <v>14</v>
      </c>
      <c r="M598" s="4">
        <v>3</v>
      </c>
      <c r="N598" s="4" t="s">
        <v>3</v>
      </c>
      <c r="O598" s="4">
        <v>2</v>
      </c>
      <c r="P598" s="4"/>
      <c r="Q598" s="4"/>
      <c r="R598" s="4"/>
      <c r="S598" s="4"/>
      <c r="T598" s="4"/>
      <c r="U598" s="4"/>
      <c r="V598" s="4"/>
      <c r="W598" s="4">
        <v>31246</v>
      </c>
      <c r="X598" s="4">
        <v>1</v>
      </c>
      <c r="Y598" s="4">
        <v>31246</v>
      </c>
      <c r="Z598" s="4"/>
      <c r="AA598" s="4"/>
      <c r="AB598" s="4"/>
    </row>
    <row r="599" spans="1:28" x14ac:dyDescent="0.2">
      <c r="A599" s="4">
        <v>50</v>
      </c>
      <c r="B599" s="4">
        <v>0</v>
      </c>
      <c r="C599" s="4">
        <v>0</v>
      </c>
      <c r="D599" s="4">
        <v>1</v>
      </c>
      <c r="E599" s="4">
        <v>232</v>
      </c>
      <c r="F599" s="4">
        <f>ROUND(Source!BC583,O599)</f>
        <v>0</v>
      </c>
      <c r="G599" s="4" t="s">
        <v>132</v>
      </c>
      <c r="H599" s="4" t="s">
        <v>133</v>
      </c>
      <c r="I599" s="4"/>
      <c r="J599" s="4"/>
      <c r="K599" s="4">
        <v>-232</v>
      </c>
      <c r="L599" s="4">
        <v>15</v>
      </c>
      <c r="M599" s="4">
        <v>3</v>
      </c>
      <c r="N599" s="4" t="s">
        <v>3</v>
      </c>
      <c r="O599" s="4">
        <v>2</v>
      </c>
      <c r="P599" s="4"/>
      <c r="Q599" s="4"/>
      <c r="R599" s="4"/>
      <c r="S599" s="4"/>
      <c r="T599" s="4"/>
      <c r="U599" s="4"/>
      <c r="V599" s="4"/>
      <c r="W599" s="4">
        <v>0</v>
      </c>
      <c r="X599" s="4">
        <v>1</v>
      </c>
      <c r="Y599" s="4">
        <v>0</v>
      </c>
      <c r="Z599" s="4"/>
      <c r="AA599" s="4"/>
      <c r="AB599" s="4"/>
    </row>
    <row r="600" spans="1:28" x14ac:dyDescent="0.2">
      <c r="A600" s="4">
        <v>50</v>
      </c>
      <c r="B600" s="4">
        <v>0</v>
      </c>
      <c r="C600" s="4">
        <v>0</v>
      </c>
      <c r="D600" s="4">
        <v>1</v>
      </c>
      <c r="E600" s="4">
        <v>214</v>
      </c>
      <c r="F600" s="4">
        <f>ROUND(Source!AS583,O600)</f>
        <v>95107.6</v>
      </c>
      <c r="G600" s="4" t="s">
        <v>134</v>
      </c>
      <c r="H600" s="4" t="s">
        <v>135</v>
      </c>
      <c r="I600" s="4"/>
      <c r="J600" s="4"/>
      <c r="K600" s="4">
        <v>-214</v>
      </c>
      <c r="L600" s="4">
        <v>16</v>
      </c>
      <c r="M600" s="4">
        <v>3</v>
      </c>
      <c r="N600" s="4" t="s">
        <v>3</v>
      </c>
      <c r="O600" s="4">
        <v>2</v>
      </c>
      <c r="P600" s="4"/>
      <c r="Q600" s="4"/>
      <c r="R600" s="4"/>
      <c r="S600" s="4"/>
      <c r="T600" s="4"/>
      <c r="U600" s="4"/>
      <c r="V600" s="4"/>
      <c r="W600" s="4">
        <v>95107.6</v>
      </c>
      <c r="X600" s="4">
        <v>1</v>
      </c>
      <c r="Y600" s="4">
        <v>95107.6</v>
      </c>
      <c r="Z600" s="4"/>
      <c r="AA600" s="4"/>
      <c r="AB600" s="4"/>
    </row>
    <row r="601" spans="1:28" x14ac:dyDescent="0.2">
      <c r="A601" s="4">
        <v>50</v>
      </c>
      <c r="B601" s="4">
        <v>0</v>
      </c>
      <c r="C601" s="4">
        <v>0</v>
      </c>
      <c r="D601" s="4">
        <v>1</v>
      </c>
      <c r="E601" s="4">
        <v>215</v>
      </c>
      <c r="F601" s="4">
        <f>ROUND(Source!AT583,O601)</f>
        <v>27242.91</v>
      </c>
      <c r="G601" s="4" t="s">
        <v>136</v>
      </c>
      <c r="H601" s="4" t="s">
        <v>137</v>
      </c>
      <c r="I601" s="4"/>
      <c r="J601" s="4"/>
      <c r="K601" s="4">
        <v>-215</v>
      </c>
      <c r="L601" s="4">
        <v>17</v>
      </c>
      <c r="M601" s="4">
        <v>3</v>
      </c>
      <c r="N601" s="4" t="s">
        <v>3</v>
      </c>
      <c r="O601" s="4">
        <v>2</v>
      </c>
      <c r="P601" s="4"/>
      <c r="Q601" s="4"/>
      <c r="R601" s="4"/>
      <c r="S601" s="4"/>
      <c r="T601" s="4"/>
      <c r="U601" s="4"/>
      <c r="V601" s="4"/>
      <c r="W601" s="4">
        <v>27242.91</v>
      </c>
      <c r="X601" s="4">
        <v>1</v>
      </c>
      <c r="Y601" s="4">
        <v>27242.91</v>
      </c>
      <c r="Z601" s="4"/>
      <c r="AA601" s="4"/>
      <c r="AB601" s="4"/>
    </row>
    <row r="602" spans="1:28" x14ac:dyDescent="0.2">
      <c r="A602" s="4">
        <v>50</v>
      </c>
      <c r="B602" s="4">
        <v>0</v>
      </c>
      <c r="C602" s="4">
        <v>0</v>
      </c>
      <c r="D602" s="4">
        <v>1</v>
      </c>
      <c r="E602" s="4">
        <v>217</v>
      </c>
      <c r="F602" s="4">
        <f>ROUND(Source!AU583,O602)</f>
        <v>0</v>
      </c>
      <c r="G602" s="4" t="s">
        <v>138</v>
      </c>
      <c r="H602" s="4" t="s">
        <v>139</v>
      </c>
      <c r="I602" s="4"/>
      <c r="J602" s="4"/>
      <c r="K602" s="4">
        <v>-217</v>
      </c>
      <c r="L602" s="4">
        <v>18</v>
      </c>
      <c r="M602" s="4">
        <v>3</v>
      </c>
      <c r="N602" s="4" t="s">
        <v>3</v>
      </c>
      <c r="O602" s="4">
        <v>2</v>
      </c>
      <c r="P602" s="4"/>
      <c r="Q602" s="4"/>
      <c r="R602" s="4"/>
      <c r="S602" s="4"/>
      <c r="T602" s="4"/>
      <c r="U602" s="4"/>
      <c r="V602" s="4"/>
      <c r="W602" s="4">
        <v>0</v>
      </c>
      <c r="X602" s="4">
        <v>1</v>
      </c>
      <c r="Y602" s="4">
        <v>0</v>
      </c>
      <c r="Z602" s="4"/>
      <c r="AA602" s="4"/>
      <c r="AB602" s="4"/>
    </row>
    <row r="603" spans="1:28" x14ac:dyDescent="0.2">
      <c r="A603" s="4">
        <v>50</v>
      </c>
      <c r="B603" s="4">
        <v>0</v>
      </c>
      <c r="C603" s="4">
        <v>0</v>
      </c>
      <c r="D603" s="4">
        <v>1</v>
      </c>
      <c r="E603" s="4">
        <v>230</v>
      </c>
      <c r="F603" s="4">
        <f>ROUND(Source!BA583,O603)</f>
        <v>0</v>
      </c>
      <c r="G603" s="4" t="s">
        <v>140</v>
      </c>
      <c r="H603" s="4" t="s">
        <v>141</v>
      </c>
      <c r="I603" s="4"/>
      <c r="J603" s="4"/>
      <c r="K603" s="4">
        <v>-230</v>
      </c>
      <c r="L603" s="4">
        <v>19</v>
      </c>
      <c r="M603" s="4">
        <v>3</v>
      </c>
      <c r="N603" s="4" t="s">
        <v>3</v>
      </c>
      <c r="O603" s="4">
        <v>2</v>
      </c>
      <c r="P603" s="4"/>
      <c r="Q603" s="4"/>
      <c r="R603" s="4"/>
      <c r="S603" s="4"/>
      <c r="T603" s="4"/>
      <c r="U603" s="4"/>
      <c r="V603" s="4"/>
      <c r="W603" s="4">
        <v>0</v>
      </c>
      <c r="X603" s="4">
        <v>1</v>
      </c>
      <c r="Y603" s="4">
        <v>0</v>
      </c>
      <c r="Z603" s="4"/>
      <c r="AA603" s="4"/>
      <c r="AB603" s="4"/>
    </row>
    <row r="604" spans="1:28" x14ac:dyDescent="0.2">
      <c r="A604" s="4">
        <v>50</v>
      </c>
      <c r="B604" s="4">
        <v>0</v>
      </c>
      <c r="C604" s="4">
        <v>0</v>
      </c>
      <c r="D604" s="4">
        <v>1</v>
      </c>
      <c r="E604" s="4">
        <v>206</v>
      </c>
      <c r="F604" s="4">
        <f>ROUND(Source!T583,O604)</f>
        <v>0</v>
      </c>
      <c r="G604" s="4" t="s">
        <v>142</v>
      </c>
      <c r="H604" s="4" t="s">
        <v>143</v>
      </c>
      <c r="I604" s="4"/>
      <c r="J604" s="4"/>
      <c r="K604" s="4">
        <v>-206</v>
      </c>
      <c r="L604" s="4">
        <v>20</v>
      </c>
      <c r="M604" s="4">
        <v>3</v>
      </c>
      <c r="N604" s="4" t="s">
        <v>3</v>
      </c>
      <c r="O604" s="4">
        <v>2</v>
      </c>
      <c r="P604" s="4"/>
      <c r="Q604" s="4"/>
      <c r="R604" s="4"/>
      <c r="S604" s="4"/>
      <c r="T604" s="4"/>
      <c r="U604" s="4"/>
      <c r="V604" s="4"/>
      <c r="W604" s="4">
        <v>0</v>
      </c>
      <c r="X604" s="4">
        <v>1</v>
      </c>
      <c r="Y604" s="4">
        <v>0</v>
      </c>
      <c r="Z604" s="4"/>
      <c r="AA604" s="4"/>
      <c r="AB604" s="4"/>
    </row>
    <row r="605" spans="1:28" x14ac:dyDescent="0.2">
      <c r="A605" s="4">
        <v>50</v>
      </c>
      <c r="B605" s="4">
        <v>0</v>
      </c>
      <c r="C605" s="4">
        <v>0</v>
      </c>
      <c r="D605" s="4">
        <v>1</v>
      </c>
      <c r="E605" s="4">
        <v>207</v>
      </c>
      <c r="F605" s="4">
        <f>Source!U583</f>
        <v>89.686946669999969</v>
      </c>
      <c r="G605" s="4" t="s">
        <v>144</v>
      </c>
      <c r="H605" s="4" t="s">
        <v>145</v>
      </c>
      <c r="I605" s="4"/>
      <c r="J605" s="4"/>
      <c r="K605" s="4">
        <v>-207</v>
      </c>
      <c r="L605" s="4">
        <v>21</v>
      </c>
      <c r="M605" s="4">
        <v>3</v>
      </c>
      <c r="N605" s="4" t="s">
        <v>3</v>
      </c>
      <c r="O605" s="4">
        <v>-1</v>
      </c>
      <c r="P605" s="4"/>
      <c r="Q605" s="4"/>
      <c r="R605" s="4"/>
      <c r="S605" s="4"/>
      <c r="T605" s="4"/>
      <c r="U605" s="4"/>
      <c r="V605" s="4"/>
      <c r="W605" s="4">
        <v>89.686946669999998</v>
      </c>
      <c r="X605" s="4">
        <v>1</v>
      </c>
      <c r="Y605" s="4">
        <v>89.686946669999998</v>
      </c>
      <c r="Z605" s="4"/>
      <c r="AA605" s="4"/>
      <c r="AB605" s="4"/>
    </row>
    <row r="606" spans="1:28" x14ac:dyDescent="0.2">
      <c r="A606" s="4">
        <v>50</v>
      </c>
      <c r="B606" s="4">
        <v>0</v>
      </c>
      <c r="C606" s="4">
        <v>0</v>
      </c>
      <c r="D606" s="4">
        <v>1</v>
      </c>
      <c r="E606" s="4">
        <v>208</v>
      </c>
      <c r="F606" s="4">
        <f>Source!V583</f>
        <v>0</v>
      </c>
      <c r="G606" s="4" t="s">
        <v>146</v>
      </c>
      <c r="H606" s="4" t="s">
        <v>147</v>
      </c>
      <c r="I606" s="4"/>
      <c r="J606" s="4"/>
      <c r="K606" s="4">
        <v>-208</v>
      </c>
      <c r="L606" s="4">
        <v>22</v>
      </c>
      <c r="M606" s="4">
        <v>3</v>
      </c>
      <c r="N606" s="4" t="s">
        <v>3</v>
      </c>
      <c r="O606" s="4">
        <v>-1</v>
      </c>
      <c r="P606" s="4"/>
      <c r="Q606" s="4"/>
      <c r="R606" s="4"/>
      <c r="S606" s="4"/>
      <c r="T606" s="4"/>
      <c r="U606" s="4"/>
      <c r="V606" s="4"/>
      <c r="W606" s="4">
        <v>0</v>
      </c>
      <c r="X606" s="4">
        <v>1</v>
      </c>
      <c r="Y606" s="4">
        <v>0</v>
      </c>
      <c r="Z606" s="4"/>
      <c r="AA606" s="4"/>
      <c r="AB606" s="4"/>
    </row>
    <row r="607" spans="1:28" x14ac:dyDescent="0.2">
      <c r="A607" s="4">
        <v>50</v>
      </c>
      <c r="B607" s="4">
        <v>0</v>
      </c>
      <c r="C607" s="4">
        <v>0</v>
      </c>
      <c r="D607" s="4">
        <v>1</v>
      </c>
      <c r="E607" s="4">
        <v>209</v>
      </c>
      <c r="F607" s="4">
        <f>ROUND(Source!W583,O607)</f>
        <v>0</v>
      </c>
      <c r="G607" s="4" t="s">
        <v>148</v>
      </c>
      <c r="H607" s="4" t="s">
        <v>149</v>
      </c>
      <c r="I607" s="4"/>
      <c r="J607" s="4"/>
      <c r="K607" s="4">
        <v>-209</v>
      </c>
      <c r="L607" s="4">
        <v>23</v>
      </c>
      <c r="M607" s="4">
        <v>3</v>
      </c>
      <c r="N607" s="4" t="s">
        <v>3</v>
      </c>
      <c r="O607" s="4">
        <v>2</v>
      </c>
      <c r="P607" s="4"/>
      <c r="Q607" s="4"/>
      <c r="R607" s="4"/>
      <c r="S607" s="4"/>
      <c r="T607" s="4"/>
      <c r="U607" s="4"/>
      <c r="V607" s="4"/>
      <c r="W607" s="4">
        <v>0</v>
      </c>
      <c r="X607" s="4">
        <v>1</v>
      </c>
      <c r="Y607" s="4">
        <v>0</v>
      </c>
      <c r="Z607" s="4"/>
      <c r="AA607" s="4"/>
      <c r="AB607" s="4"/>
    </row>
    <row r="608" spans="1:28" x14ac:dyDescent="0.2">
      <c r="A608" s="4">
        <v>50</v>
      </c>
      <c r="B608" s="4">
        <v>0</v>
      </c>
      <c r="C608" s="4">
        <v>0</v>
      </c>
      <c r="D608" s="4">
        <v>1</v>
      </c>
      <c r="E608" s="4">
        <v>233</v>
      </c>
      <c r="F608" s="4">
        <f>ROUND(Source!BD583,O608)</f>
        <v>0</v>
      </c>
      <c r="G608" s="4" t="s">
        <v>150</v>
      </c>
      <c r="H608" s="4" t="s">
        <v>151</v>
      </c>
      <c r="I608" s="4"/>
      <c r="J608" s="4"/>
      <c r="K608" s="4">
        <v>-233</v>
      </c>
      <c r="L608" s="4">
        <v>24</v>
      </c>
      <c r="M608" s="4">
        <v>3</v>
      </c>
      <c r="N608" s="4" t="s">
        <v>3</v>
      </c>
      <c r="O608" s="4">
        <v>2</v>
      </c>
      <c r="P608" s="4"/>
      <c r="Q608" s="4"/>
      <c r="R608" s="4"/>
      <c r="S608" s="4"/>
      <c r="T608" s="4"/>
      <c r="U608" s="4"/>
      <c r="V608" s="4"/>
      <c r="W608" s="4">
        <v>0</v>
      </c>
      <c r="X608" s="4">
        <v>1</v>
      </c>
      <c r="Y608" s="4">
        <v>0</v>
      </c>
      <c r="Z608" s="4"/>
      <c r="AA608" s="4"/>
      <c r="AB608" s="4"/>
    </row>
    <row r="609" spans="1:245" x14ac:dyDescent="0.2">
      <c r="A609" s="4">
        <v>50</v>
      </c>
      <c r="B609" s="4">
        <v>0</v>
      </c>
      <c r="C609" s="4">
        <v>0</v>
      </c>
      <c r="D609" s="4">
        <v>1</v>
      </c>
      <c r="E609" s="4">
        <v>210</v>
      </c>
      <c r="F609" s="4">
        <f>ROUND(Source!X583,O609)</f>
        <v>27931.599999999999</v>
      </c>
      <c r="G609" s="4" t="s">
        <v>152</v>
      </c>
      <c r="H609" s="4" t="s">
        <v>153</v>
      </c>
      <c r="I609" s="4"/>
      <c r="J609" s="4"/>
      <c r="K609" s="4">
        <v>-210</v>
      </c>
      <c r="L609" s="4">
        <v>25</v>
      </c>
      <c r="M609" s="4">
        <v>3</v>
      </c>
      <c r="N609" s="4" t="s">
        <v>3</v>
      </c>
      <c r="O609" s="4">
        <v>2</v>
      </c>
      <c r="P609" s="4"/>
      <c r="Q609" s="4"/>
      <c r="R609" s="4"/>
      <c r="S609" s="4"/>
      <c r="T609" s="4"/>
      <c r="U609" s="4"/>
      <c r="V609" s="4"/>
      <c r="W609" s="4">
        <v>27931.599999999999</v>
      </c>
      <c r="X609" s="4">
        <v>1</v>
      </c>
      <c r="Y609" s="4">
        <v>27931.599999999999</v>
      </c>
      <c r="Z609" s="4"/>
      <c r="AA609" s="4"/>
      <c r="AB609" s="4"/>
    </row>
    <row r="610" spans="1:245" x14ac:dyDescent="0.2">
      <c r="A610" s="4">
        <v>50</v>
      </c>
      <c r="B610" s="4">
        <v>0</v>
      </c>
      <c r="C610" s="4">
        <v>0</v>
      </c>
      <c r="D610" s="4">
        <v>1</v>
      </c>
      <c r="E610" s="4">
        <v>211</v>
      </c>
      <c r="F610" s="4">
        <f>ROUND(Source!Y583,O610)</f>
        <v>12810.86</v>
      </c>
      <c r="G610" s="4" t="s">
        <v>154</v>
      </c>
      <c r="H610" s="4" t="s">
        <v>155</v>
      </c>
      <c r="I610" s="4"/>
      <c r="J610" s="4"/>
      <c r="K610" s="4">
        <v>-211</v>
      </c>
      <c r="L610" s="4">
        <v>26</v>
      </c>
      <c r="M610" s="4">
        <v>3</v>
      </c>
      <c r="N610" s="4" t="s">
        <v>3</v>
      </c>
      <c r="O610" s="4">
        <v>2</v>
      </c>
      <c r="P610" s="4"/>
      <c r="Q610" s="4"/>
      <c r="R610" s="4"/>
      <c r="S610" s="4"/>
      <c r="T610" s="4"/>
      <c r="U610" s="4"/>
      <c r="V610" s="4"/>
      <c r="W610" s="4">
        <v>12810.86</v>
      </c>
      <c r="X610" s="4">
        <v>1</v>
      </c>
      <c r="Y610" s="4">
        <v>12810.86</v>
      </c>
      <c r="Z610" s="4"/>
      <c r="AA610" s="4"/>
      <c r="AB610" s="4"/>
    </row>
    <row r="611" spans="1:245" x14ac:dyDescent="0.2">
      <c r="A611" s="4">
        <v>50</v>
      </c>
      <c r="B611" s="4">
        <v>0</v>
      </c>
      <c r="C611" s="4">
        <v>0</v>
      </c>
      <c r="D611" s="4">
        <v>1</v>
      </c>
      <c r="E611" s="4">
        <v>224</v>
      </c>
      <c r="F611" s="4">
        <f>ROUND(Source!AR583,O611)</f>
        <v>122350.51</v>
      </c>
      <c r="G611" s="4" t="s">
        <v>156</v>
      </c>
      <c r="H611" s="4" t="s">
        <v>157</v>
      </c>
      <c r="I611" s="4"/>
      <c r="J611" s="4"/>
      <c r="K611" s="4">
        <v>-224</v>
      </c>
      <c r="L611" s="4">
        <v>27</v>
      </c>
      <c r="M611" s="4">
        <v>3</v>
      </c>
      <c r="N611" s="4" t="s">
        <v>3</v>
      </c>
      <c r="O611" s="4">
        <v>2</v>
      </c>
      <c r="P611" s="4"/>
      <c r="Q611" s="4"/>
      <c r="R611" s="4"/>
      <c r="S611" s="4"/>
      <c r="T611" s="4"/>
      <c r="U611" s="4"/>
      <c r="V611" s="4"/>
      <c r="W611" s="4">
        <v>122350.51</v>
      </c>
      <c r="X611" s="4">
        <v>1</v>
      </c>
      <c r="Y611" s="4">
        <v>122350.51</v>
      </c>
      <c r="Z611" s="4"/>
      <c r="AA611" s="4"/>
      <c r="AB611" s="4"/>
    </row>
    <row r="613" spans="1:245" x14ac:dyDescent="0.2">
      <c r="A613" s="1">
        <v>4</v>
      </c>
      <c r="B613" s="1">
        <v>0</v>
      </c>
      <c r="C613" s="1"/>
      <c r="D613" s="1">
        <f>ROW(A635)</f>
        <v>635</v>
      </c>
      <c r="E613" s="1"/>
      <c r="F613" s="1" t="s">
        <v>18</v>
      </c>
      <c r="G613" s="1" t="s">
        <v>158</v>
      </c>
      <c r="H613" s="1" t="s">
        <v>3</v>
      </c>
      <c r="I613" s="1">
        <v>0</v>
      </c>
      <c r="J613" s="1"/>
      <c r="K613" s="1">
        <v>0</v>
      </c>
      <c r="L613" s="1"/>
      <c r="M613" s="1" t="s">
        <v>3</v>
      </c>
      <c r="N613" s="1"/>
      <c r="O613" s="1"/>
      <c r="P613" s="1"/>
      <c r="Q613" s="1"/>
      <c r="R613" s="1"/>
      <c r="S613" s="1">
        <v>0</v>
      </c>
      <c r="T613" s="1"/>
      <c r="U613" s="1" t="s">
        <v>3</v>
      </c>
      <c r="V613" s="1">
        <v>0</v>
      </c>
      <c r="W613" s="1"/>
      <c r="X613" s="1"/>
      <c r="Y613" s="1"/>
      <c r="Z613" s="1"/>
      <c r="AA613" s="1"/>
      <c r="AB613" s="1" t="s">
        <v>3</v>
      </c>
      <c r="AC613" s="1" t="s">
        <v>3</v>
      </c>
      <c r="AD613" s="1" t="s">
        <v>3</v>
      </c>
      <c r="AE613" s="1" t="s">
        <v>3</v>
      </c>
      <c r="AF613" s="1" t="s">
        <v>3</v>
      </c>
      <c r="AG613" s="1" t="s">
        <v>3</v>
      </c>
      <c r="AH613" s="1"/>
      <c r="AI613" s="1"/>
      <c r="AJ613" s="1"/>
      <c r="AK613" s="1"/>
      <c r="AL613" s="1"/>
      <c r="AM613" s="1"/>
      <c r="AN613" s="1"/>
      <c r="AO613" s="1"/>
      <c r="AP613" s="1" t="s">
        <v>3</v>
      </c>
      <c r="AQ613" s="1" t="s">
        <v>3</v>
      </c>
      <c r="AR613" s="1" t="s">
        <v>3</v>
      </c>
      <c r="AS613" s="1"/>
      <c r="AT613" s="1"/>
      <c r="AU613" s="1"/>
      <c r="AV613" s="1"/>
      <c r="AW613" s="1"/>
      <c r="AX613" s="1"/>
      <c r="AY613" s="1"/>
      <c r="AZ613" s="1" t="s">
        <v>3</v>
      </c>
      <c r="BA613" s="1"/>
      <c r="BB613" s="1" t="s">
        <v>3</v>
      </c>
      <c r="BC613" s="1" t="s">
        <v>3</v>
      </c>
      <c r="BD613" s="1" t="s">
        <v>3</v>
      </c>
      <c r="BE613" s="1" t="s">
        <v>3</v>
      </c>
      <c r="BF613" s="1" t="s">
        <v>3</v>
      </c>
      <c r="BG613" s="1" t="s">
        <v>3</v>
      </c>
      <c r="BH613" s="1" t="s">
        <v>3</v>
      </c>
      <c r="BI613" s="1" t="s">
        <v>3</v>
      </c>
      <c r="BJ613" s="1" t="s">
        <v>3</v>
      </c>
      <c r="BK613" s="1" t="s">
        <v>3</v>
      </c>
      <c r="BL613" s="1" t="s">
        <v>3</v>
      </c>
      <c r="BM613" s="1" t="s">
        <v>3</v>
      </c>
      <c r="BN613" s="1" t="s">
        <v>3</v>
      </c>
      <c r="BO613" s="1" t="s">
        <v>3</v>
      </c>
      <c r="BP613" s="1" t="s">
        <v>3</v>
      </c>
      <c r="BQ613" s="1"/>
      <c r="BR613" s="1"/>
      <c r="BS613" s="1"/>
      <c r="BT613" s="1"/>
      <c r="BU613" s="1"/>
      <c r="BV613" s="1"/>
      <c r="BW613" s="1"/>
      <c r="BX613" s="1">
        <v>0</v>
      </c>
      <c r="BY613" s="1"/>
      <c r="BZ613" s="1"/>
      <c r="CA613" s="1"/>
      <c r="CB613" s="1"/>
      <c r="CC613" s="1"/>
      <c r="CD613" s="1"/>
      <c r="CE613" s="1"/>
      <c r="CF613" s="1"/>
      <c r="CG613" s="1"/>
      <c r="CH613" s="1"/>
      <c r="CI613" s="1"/>
      <c r="CJ613" s="1">
        <v>0</v>
      </c>
    </row>
    <row r="615" spans="1:245" x14ac:dyDescent="0.2">
      <c r="A615" s="2">
        <v>52</v>
      </c>
      <c r="B615" s="2">
        <f t="shared" ref="B615:G615" si="483">B635</f>
        <v>0</v>
      </c>
      <c r="C615" s="2">
        <f t="shared" si="483"/>
        <v>4</v>
      </c>
      <c r="D615" s="2">
        <f t="shared" si="483"/>
        <v>613</v>
      </c>
      <c r="E615" s="2">
        <f t="shared" si="483"/>
        <v>0</v>
      </c>
      <c r="F615" s="2" t="str">
        <f t="shared" si="483"/>
        <v>Новый раздел</v>
      </c>
      <c r="G615" s="2" t="str">
        <f t="shared" si="483"/>
        <v>Монтажные работы</v>
      </c>
      <c r="H615" s="2"/>
      <c r="I615" s="2"/>
      <c r="J615" s="2"/>
      <c r="K615" s="2"/>
      <c r="L615" s="2"/>
      <c r="M615" s="2"/>
      <c r="N615" s="2"/>
      <c r="O615" s="2">
        <f t="shared" ref="O615:AT615" si="484">O635</f>
        <v>453088.69</v>
      </c>
      <c r="P615" s="2">
        <f t="shared" si="484"/>
        <v>9826.09</v>
      </c>
      <c r="Q615" s="2">
        <f t="shared" si="484"/>
        <v>251988.97</v>
      </c>
      <c r="R615" s="2">
        <f t="shared" si="484"/>
        <v>120014.35</v>
      </c>
      <c r="S615" s="2">
        <f t="shared" si="484"/>
        <v>191273.63</v>
      </c>
      <c r="T615" s="2">
        <f t="shared" si="484"/>
        <v>0</v>
      </c>
      <c r="U615" s="2">
        <f t="shared" si="484"/>
        <v>558.02118899999994</v>
      </c>
      <c r="V615" s="2">
        <f t="shared" si="484"/>
        <v>0</v>
      </c>
      <c r="W615" s="2">
        <f t="shared" si="484"/>
        <v>0</v>
      </c>
      <c r="X615" s="2">
        <f t="shared" si="484"/>
        <v>172766.55</v>
      </c>
      <c r="Y615" s="2">
        <f t="shared" si="484"/>
        <v>80630.63</v>
      </c>
      <c r="Z615" s="2">
        <f t="shared" si="484"/>
        <v>0</v>
      </c>
      <c r="AA615" s="2">
        <f t="shared" si="484"/>
        <v>0</v>
      </c>
      <c r="AB615" s="2">
        <f t="shared" si="484"/>
        <v>453088.69</v>
      </c>
      <c r="AC615" s="2">
        <f t="shared" si="484"/>
        <v>9826.09</v>
      </c>
      <c r="AD615" s="2">
        <f t="shared" si="484"/>
        <v>251988.97</v>
      </c>
      <c r="AE615" s="2">
        <f t="shared" si="484"/>
        <v>120014.35</v>
      </c>
      <c r="AF615" s="2">
        <f t="shared" si="484"/>
        <v>191273.63</v>
      </c>
      <c r="AG615" s="2">
        <f t="shared" si="484"/>
        <v>0</v>
      </c>
      <c r="AH615" s="2">
        <f t="shared" si="484"/>
        <v>558.02118899999994</v>
      </c>
      <c r="AI615" s="2">
        <f t="shared" si="484"/>
        <v>0</v>
      </c>
      <c r="AJ615" s="2">
        <f t="shared" si="484"/>
        <v>0</v>
      </c>
      <c r="AK615" s="2">
        <f t="shared" si="484"/>
        <v>172766.55</v>
      </c>
      <c r="AL615" s="2">
        <f t="shared" si="484"/>
        <v>80630.63</v>
      </c>
      <c r="AM615" s="2">
        <f t="shared" si="484"/>
        <v>0</v>
      </c>
      <c r="AN615" s="2">
        <f t="shared" si="484"/>
        <v>0</v>
      </c>
      <c r="AO615" s="2">
        <f t="shared" si="484"/>
        <v>0</v>
      </c>
      <c r="AP615" s="2">
        <f t="shared" si="484"/>
        <v>0</v>
      </c>
      <c r="AQ615" s="2">
        <f t="shared" si="484"/>
        <v>0</v>
      </c>
      <c r="AR615" s="2">
        <f t="shared" si="484"/>
        <v>898508.84</v>
      </c>
      <c r="AS615" s="2">
        <f t="shared" si="484"/>
        <v>189947.22</v>
      </c>
      <c r="AT615" s="2">
        <f t="shared" si="484"/>
        <v>708561.62</v>
      </c>
      <c r="AU615" s="2">
        <f t="shared" ref="AU615:BZ615" si="485">AU635</f>
        <v>0</v>
      </c>
      <c r="AV615" s="2">
        <f t="shared" si="485"/>
        <v>9826.09</v>
      </c>
      <c r="AW615" s="2">
        <f t="shared" si="485"/>
        <v>9826.09</v>
      </c>
      <c r="AX615" s="2">
        <f t="shared" si="485"/>
        <v>0</v>
      </c>
      <c r="AY615" s="2">
        <f t="shared" si="485"/>
        <v>9826.09</v>
      </c>
      <c r="AZ615" s="2">
        <f t="shared" si="485"/>
        <v>0</v>
      </c>
      <c r="BA615" s="2">
        <f t="shared" si="485"/>
        <v>0</v>
      </c>
      <c r="BB615" s="2">
        <f t="shared" si="485"/>
        <v>0</v>
      </c>
      <c r="BC615" s="2">
        <f t="shared" si="485"/>
        <v>0</v>
      </c>
      <c r="BD615" s="2">
        <f t="shared" si="485"/>
        <v>0</v>
      </c>
      <c r="BE615" s="2">
        <f t="shared" si="485"/>
        <v>0</v>
      </c>
      <c r="BF615" s="2">
        <f t="shared" si="485"/>
        <v>0</v>
      </c>
      <c r="BG615" s="2">
        <f t="shared" si="485"/>
        <v>0</v>
      </c>
      <c r="BH615" s="2">
        <f t="shared" si="485"/>
        <v>0</v>
      </c>
      <c r="BI615" s="2">
        <f t="shared" si="485"/>
        <v>0</v>
      </c>
      <c r="BJ615" s="2">
        <f t="shared" si="485"/>
        <v>0</v>
      </c>
      <c r="BK615" s="2">
        <f t="shared" si="485"/>
        <v>0</v>
      </c>
      <c r="BL615" s="2">
        <f t="shared" si="485"/>
        <v>0</v>
      </c>
      <c r="BM615" s="2">
        <f t="shared" si="485"/>
        <v>0</v>
      </c>
      <c r="BN615" s="2">
        <f t="shared" si="485"/>
        <v>0</v>
      </c>
      <c r="BO615" s="2">
        <f t="shared" si="485"/>
        <v>0</v>
      </c>
      <c r="BP615" s="2">
        <f t="shared" si="485"/>
        <v>0</v>
      </c>
      <c r="BQ615" s="2">
        <f t="shared" si="485"/>
        <v>0</v>
      </c>
      <c r="BR615" s="2">
        <f t="shared" si="485"/>
        <v>0</v>
      </c>
      <c r="BS615" s="2">
        <f t="shared" si="485"/>
        <v>0</v>
      </c>
      <c r="BT615" s="2">
        <f t="shared" si="485"/>
        <v>0</v>
      </c>
      <c r="BU615" s="2">
        <f t="shared" si="485"/>
        <v>0</v>
      </c>
      <c r="BV615" s="2">
        <f t="shared" si="485"/>
        <v>0</v>
      </c>
      <c r="BW615" s="2">
        <f t="shared" si="485"/>
        <v>0</v>
      </c>
      <c r="BX615" s="2">
        <f t="shared" si="485"/>
        <v>0</v>
      </c>
      <c r="BY615" s="2">
        <f t="shared" si="485"/>
        <v>0</v>
      </c>
      <c r="BZ615" s="2">
        <f t="shared" si="485"/>
        <v>0</v>
      </c>
      <c r="CA615" s="2">
        <f t="shared" ref="CA615:DF615" si="486">CA635</f>
        <v>898508.84</v>
      </c>
      <c r="CB615" s="2">
        <f t="shared" si="486"/>
        <v>189947.22</v>
      </c>
      <c r="CC615" s="2">
        <f t="shared" si="486"/>
        <v>708561.62</v>
      </c>
      <c r="CD615" s="2">
        <f t="shared" si="486"/>
        <v>0</v>
      </c>
      <c r="CE615" s="2">
        <f t="shared" si="486"/>
        <v>9826.09</v>
      </c>
      <c r="CF615" s="2">
        <f t="shared" si="486"/>
        <v>9826.09</v>
      </c>
      <c r="CG615" s="2">
        <f t="shared" si="486"/>
        <v>0</v>
      </c>
      <c r="CH615" s="2">
        <f t="shared" si="486"/>
        <v>9826.09</v>
      </c>
      <c r="CI615" s="2">
        <f t="shared" si="486"/>
        <v>0</v>
      </c>
      <c r="CJ615" s="2">
        <f t="shared" si="486"/>
        <v>0</v>
      </c>
      <c r="CK615" s="2">
        <f t="shared" si="486"/>
        <v>0</v>
      </c>
      <c r="CL615" s="2">
        <f t="shared" si="486"/>
        <v>0</v>
      </c>
      <c r="CM615" s="2">
        <f t="shared" si="486"/>
        <v>0</v>
      </c>
      <c r="CN615" s="2">
        <f t="shared" si="486"/>
        <v>0</v>
      </c>
      <c r="CO615" s="2">
        <f t="shared" si="486"/>
        <v>0</v>
      </c>
      <c r="CP615" s="2">
        <f t="shared" si="486"/>
        <v>0</v>
      </c>
      <c r="CQ615" s="2">
        <f t="shared" si="486"/>
        <v>0</v>
      </c>
      <c r="CR615" s="2">
        <f t="shared" si="486"/>
        <v>0</v>
      </c>
      <c r="CS615" s="2">
        <f t="shared" si="486"/>
        <v>0</v>
      </c>
      <c r="CT615" s="2">
        <f t="shared" si="486"/>
        <v>0</v>
      </c>
      <c r="CU615" s="2">
        <f t="shared" si="486"/>
        <v>0</v>
      </c>
      <c r="CV615" s="2">
        <f t="shared" si="486"/>
        <v>0</v>
      </c>
      <c r="CW615" s="2">
        <f t="shared" si="486"/>
        <v>0</v>
      </c>
      <c r="CX615" s="2">
        <f t="shared" si="486"/>
        <v>0</v>
      </c>
      <c r="CY615" s="2">
        <f t="shared" si="486"/>
        <v>0</v>
      </c>
      <c r="CZ615" s="2">
        <f t="shared" si="486"/>
        <v>0</v>
      </c>
      <c r="DA615" s="2">
        <f t="shared" si="486"/>
        <v>0</v>
      </c>
      <c r="DB615" s="2">
        <f t="shared" si="486"/>
        <v>0</v>
      </c>
      <c r="DC615" s="2">
        <f t="shared" si="486"/>
        <v>0</v>
      </c>
      <c r="DD615" s="2">
        <f t="shared" si="486"/>
        <v>0</v>
      </c>
      <c r="DE615" s="2">
        <f t="shared" si="486"/>
        <v>0</v>
      </c>
      <c r="DF615" s="2">
        <f t="shared" si="486"/>
        <v>0</v>
      </c>
      <c r="DG615" s="3">
        <f t="shared" ref="DG615:EL615" si="487">DG635</f>
        <v>0</v>
      </c>
      <c r="DH615" s="3">
        <f t="shared" si="487"/>
        <v>0</v>
      </c>
      <c r="DI615" s="3">
        <f t="shared" si="487"/>
        <v>0</v>
      </c>
      <c r="DJ615" s="3">
        <f t="shared" si="487"/>
        <v>0</v>
      </c>
      <c r="DK615" s="3">
        <f t="shared" si="487"/>
        <v>0</v>
      </c>
      <c r="DL615" s="3">
        <f t="shared" si="487"/>
        <v>0</v>
      </c>
      <c r="DM615" s="3">
        <f t="shared" si="487"/>
        <v>0</v>
      </c>
      <c r="DN615" s="3">
        <f t="shared" si="487"/>
        <v>0</v>
      </c>
      <c r="DO615" s="3">
        <f t="shared" si="487"/>
        <v>0</v>
      </c>
      <c r="DP615" s="3">
        <f t="shared" si="487"/>
        <v>0</v>
      </c>
      <c r="DQ615" s="3">
        <f t="shared" si="487"/>
        <v>0</v>
      </c>
      <c r="DR615" s="3">
        <f t="shared" si="487"/>
        <v>0</v>
      </c>
      <c r="DS615" s="3">
        <f t="shared" si="487"/>
        <v>0</v>
      </c>
      <c r="DT615" s="3">
        <f t="shared" si="487"/>
        <v>0</v>
      </c>
      <c r="DU615" s="3">
        <f t="shared" si="487"/>
        <v>0</v>
      </c>
      <c r="DV615" s="3">
        <f t="shared" si="487"/>
        <v>0</v>
      </c>
      <c r="DW615" s="3">
        <f t="shared" si="487"/>
        <v>0</v>
      </c>
      <c r="DX615" s="3">
        <f t="shared" si="487"/>
        <v>0</v>
      </c>
      <c r="DY615" s="3">
        <f t="shared" si="487"/>
        <v>0</v>
      </c>
      <c r="DZ615" s="3">
        <f t="shared" si="487"/>
        <v>0</v>
      </c>
      <c r="EA615" s="3">
        <f t="shared" si="487"/>
        <v>0</v>
      </c>
      <c r="EB615" s="3">
        <f t="shared" si="487"/>
        <v>0</v>
      </c>
      <c r="EC615" s="3">
        <f t="shared" si="487"/>
        <v>0</v>
      </c>
      <c r="ED615" s="3">
        <f t="shared" si="487"/>
        <v>0</v>
      </c>
      <c r="EE615" s="3">
        <f t="shared" si="487"/>
        <v>0</v>
      </c>
      <c r="EF615" s="3">
        <f t="shared" si="487"/>
        <v>0</v>
      </c>
      <c r="EG615" s="3">
        <f t="shared" si="487"/>
        <v>0</v>
      </c>
      <c r="EH615" s="3">
        <f t="shared" si="487"/>
        <v>0</v>
      </c>
      <c r="EI615" s="3">
        <f t="shared" si="487"/>
        <v>0</v>
      </c>
      <c r="EJ615" s="3">
        <f t="shared" si="487"/>
        <v>0</v>
      </c>
      <c r="EK615" s="3">
        <f t="shared" si="487"/>
        <v>0</v>
      </c>
      <c r="EL615" s="3">
        <f t="shared" si="487"/>
        <v>0</v>
      </c>
      <c r="EM615" s="3">
        <f t="shared" ref="EM615:FR615" si="488">EM635</f>
        <v>0</v>
      </c>
      <c r="EN615" s="3">
        <f t="shared" si="488"/>
        <v>0</v>
      </c>
      <c r="EO615" s="3">
        <f t="shared" si="488"/>
        <v>0</v>
      </c>
      <c r="EP615" s="3">
        <f t="shared" si="488"/>
        <v>0</v>
      </c>
      <c r="EQ615" s="3">
        <f t="shared" si="488"/>
        <v>0</v>
      </c>
      <c r="ER615" s="3">
        <f t="shared" si="488"/>
        <v>0</v>
      </c>
      <c r="ES615" s="3">
        <f t="shared" si="488"/>
        <v>0</v>
      </c>
      <c r="ET615" s="3">
        <f t="shared" si="488"/>
        <v>0</v>
      </c>
      <c r="EU615" s="3">
        <f t="shared" si="488"/>
        <v>0</v>
      </c>
      <c r="EV615" s="3">
        <f t="shared" si="488"/>
        <v>0</v>
      </c>
      <c r="EW615" s="3">
        <f t="shared" si="488"/>
        <v>0</v>
      </c>
      <c r="EX615" s="3">
        <f t="shared" si="488"/>
        <v>0</v>
      </c>
      <c r="EY615" s="3">
        <f t="shared" si="488"/>
        <v>0</v>
      </c>
      <c r="EZ615" s="3">
        <f t="shared" si="488"/>
        <v>0</v>
      </c>
      <c r="FA615" s="3">
        <f t="shared" si="488"/>
        <v>0</v>
      </c>
      <c r="FB615" s="3">
        <f t="shared" si="488"/>
        <v>0</v>
      </c>
      <c r="FC615" s="3">
        <f t="shared" si="488"/>
        <v>0</v>
      </c>
      <c r="FD615" s="3">
        <f t="shared" si="488"/>
        <v>0</v>
      </c>
      <c r="FE615" s="3">
        <f t="shared" si="488"/>
        <v>0</v>
      </c>
      <c r="FF615" s="3">
        <f t="shared" si="488"/>
        <v>0</v>
      </c>
      <c r="FG615" s="3">
        <f t="shared" si="488"/>
        <v>0</v>
      </c>
      <c r="FH615" s="3">
        <f t="shared" si="488"/>
        <v>0</v>
      </c>
      <c r="FI615" s="3">
        <f t="shared" si="488"/>
        <v>0</v>
      </c>
      <c r="FJ615" s="3">
        <f t="shared" si="488"/>
        <v>0</v>
      </c>
      <c r="FK615" s="3">
        <f t="shared" si="488"/>
        <v>0</v>
      </c>
      <c r="FL615" s="3">
        <f t="shared" si="488"/>
        <v>0</v>
      </c>
      <c r="FM615" s="3">
        <f t="shared" si="488"/>
        <v>0</v>
      </c>
      <c r="FN615" s="3">
        <f t="shared" si="488"/>
        <v>0</v>
      </c>
      <c r="FO615" s="3">
        <f t="shared" si="488"/>
        <v>0</v>
      </c>
      <c r="FP615" s="3">
        <f t="shared" si="488"/>
        <v>0</v>
      </c>
      <c r="FQ615" s="3">
        <f t="shared" si="488"/>
        <v>0</v>
      </c>
      <c r="FR615" s="3">
        <f t="shared" si="488"/>
        <v>0</v>
      </c>
      <c r="FS615" s="3">
        <f t="shared" ref="FS615:GX615" si="489">FS635</f>
        <v>0</v>
      </c>
      <c r="FT615" s="3">
        <f t="shared" si="489"/>
        <v>0</v>
      </c>
      <c r="FU615" s="3">
        <f t="shared" si="489"/>
        <v>0</v>
      </c>
      <c r="FV615" s="3">
        <f t="shared" si="489"/>
        <v>0</v>
      </c>
      <c r="FW615" s="3">
        <f t="shared" si="489"/>
        <v>0</v>
      </c>
      <c r="FX615" s="3">
        <f t="shared" si="489"/>
        <v>0</v>
      </c>
      <c r="FY615" s="3">
        <f t="shared" si="489"/>
        <v>0</v>
      </c>
      <c r="FZ615" s="3">
        <f t="shared" si="489"/>
        <v>0</v>
      </c>
      <c r="GA615" s="3">
        <f t="shared" si="489"/>
        <v>0</v>
      </c>
      <c r="GB615" s="3">
        <f t="shared" si="489"/>
        <v>0</v>
      </c>
      <c r="GC615" s="3">
        <f t="shared" si="489"/>
        <v>0</v>
      </c>
      <c r="GD615" s="3">
        <f t="shared" si="489"/>
        <v>0</v>
      </c>
      <c r="GE615" s="3">
        <f t="shared" si="489"/>
        <v>0</v>
      </c>
      <c r="GF615" s="3">
        <f t="shared" si="489"/>
        <v>0</v>
      </c>
      <c r="GG615" s="3">
        <f t="shared" si="489"/>
        <v>0</v>
      </c>
      <c r="GH615" s="3">
        <f t="shared" si="489"/>
        <v>0</v>
      </c>
      <c r="GI615" s="3">
        <f t="shared" si="489"/>
        <v>0</v>
      </c>
      <c r="GJ615" s="3">
        <f t="shared" si="489"/>
        <v>0</v>
      </c>
      <c r="GK615" s="3">
        <f t="shared" si="489"/>
        <v>0</v>
      </c>
      <c r="GL615" s="3">
        <f t="shared" si="489"/>
        <v>0</v>
      </c>
      <c r="GM615" s="3">
        <f t="shared" si="489"/>
        <v>0</v>
      </c>
      <c r="GN615" s="3">
        <f t="shared" si="489"/>
        <v>0</v>
      </c>
      <c r="GO615" s="3">
        <f t="shared" si="489"/>
        <v>0</v>
      </c>
      <c r="GP615" s="3">
        <f t="shared" si="489"/>
        <v>0</v>
      </c>
      <c r="GQ615" s="3">
        <f t="shared" si="489"/>
        <v>0</v>
      </c>
      <c r="GR615" s="3">
        <f t="shared" si="489"/>
        <v>0</v>
      </c>
      <c r="GS615" s="3">
        <f t="shared" si="489"/>
        <v>0</v>
      </c>
      <c r="GT615" s="3">
        <f t="shared" si="489"/>
        <v>0</v>
      </c>
      <c r="GU615" s="3">
        <f t="shared" si="489"/>
        <v>0</v>
      </c>
      <c r="GV615" s="3">
        <f t="shared" si="489"/>
        <v>0</v>
      </c>
      <c r="GW615" s="3">
        <f t="shared" si="489"/>
        <v>0</v>
      </c>
      <c r="GX615" s="3">
        <f t="shared" si="489"/>
        <v>0</v>
      </c>
    </row>
    <row r="617" spans="1:245" x14ac:dyDescent="0.2">
      <c r="A617">
        <v>17</v>
      </c>
      <c r="B617">
        <v>0</v>
      </c>
      <c r="E617" t="s">
        <v>159</v>
      </c>
      <c r="F617" t="s">
        <v>160</v>
      </c>
      <c r="G617" t="s">
        <v>161</v>
      </c>
      <c r="H617" t="s">
        <v>162</v>
      </c>
      <c r="I617">
        <v>8</v>
      </c>
      <c r="J617">
        <v>0</v>
      </c>
      <c r="K617">
        <v>8</v>
      </c>
      <c r="O617">
        <f t="shared" ref="O617:O633" si="490">ROUND(CP617,2)</f>
        <v>356.52</v>
      </c>
      <c r="P617">
        <f t="shared" ref="P617:P633" si="491">ROUND((ROUND((AC617*AW617*I617),2)*BC617),2)</f>
        <v>0</v>
      </c>
      <c r="Q617">
        <f t="shared" ref="Q617:Q633" si="492">(ROUND((ROUND(((ET617)*AV617*I617),2)*BB617),2)+ROUND((ROUND(((AE617-(EU617))*AV617*I617),2)*BS617),2))</f>
        <v>356.52</v>
      </c>
      <c r="R617">
        <f t="shared" ref="R617:R633" si="493">ROUND((ROUND((AE617*AV617*I617),2)*BS617),2)</f>
        <v>9.17</v>
      </c>
      <c r="S617">
        <f t="shared" ref="S617:S633" si="494">ROUND((ROUND((AF617*AV617*I617),2)*BA617),2)</f>
        <v>0</v>
      </c>
      <c r="T617">
        <f t="shared" ref="T617:T633" si="495">ROUND(CU617*I617,2)</f>
        <v>0</v>
      </c>
      <c r="U617">
        <f t="shared" ref="U617:U633" si="496">CV617*I617</f>
        <v>0</v>
      </c>
      <c r="V617">
        <f t="shared" ref="V617:V633" si="497">CW617*I617</f>
        <v>0</v>
      </c>
      <c r="W617">
        <f t="shared" ref="W617:W633" si="498">ROUND(CX617*I617,2)</f>
        <v>0</v>
      </c>
      <c r="X617">
        <f t="shared" ref="X617:X633" si="499">ROUND(CY617,2)</f>
        <v>0</v>
      </c>
      <c r="Y617">
        <f t="shared" ref="Y617:Y633" si="500">ROUND(CZ617,2)</f>
        <v>0</v>
      </c>
      <c r="AA617">
        <v>54346617</v>
      </c>
      <c r="AB617">
        <f t="shared" ref="AB617:AB633" si="501">ROUND((AC617+AD617+AF617),6)</f>
        <v>7.27</v>
      </c>
      <c r="AC617">
        <f t="shared" ref="AC617:AC633" si="502">ROUND((ES617),6)</f>
        <v>0</v>
      </c>
      <c r="AD617">
        <f t="shared" ref="AD617:AD633" si="503">ROUND((((ET617)-(EU617))+AE617),6)</f>
        <v>7.27</v>
      </c>
      <c r="AE617">
        <f t="shared" ref="AE617:AE633" si="504">ROUND((EU617),6)</f>
        <v>0.04</v>
      </c>
      <c r="AF617">
        <f t="shared" ref="AF617:AF633" si="505">ROUND((EV617),6)</f>
        <v>0</v>
      </c>
      <c r="AG617">
        <f t="shared" ref="AG617:AG633" si="506">ROUND((AP617),6)</f>
        <v>0</v>
      </c>
      <c r="AH617">
        <f t="shared" ref="AH617:AH633" si="507">(EW617)</f>
        <v>0</v>
      </c>
      <c r="AI617">
        <f t="shared" ref="AI617:AI633" si="508">(EX617)</f>
        <v>0</v>
      </c>
      <c r="AJ617">
        <f t="shared" ref="AJ617:AJ633" si="509">(AS617)</f>
        <v>0</v>
      </c>
      <c r="AK617">
        <v>7.27</v>
      </c>
      <c r="AL617">
        <v>0</v>
      </c>
      <c r="AM617">
        <v>7.27</v>
      </c>
      <c r="AN617">
        <v>0.04</v>
      </c>
      <c r="AO617">
        <v>0</v>
      </c>
      <c r="AP617">
        <v>0</v>
      </c>
      <c r="AQ617">
        <v>0</v>
      </c>
      <c r="AR617">
        <v>0</v>
      </c>
      <c r="AS617">
        <v>0</v>
      </c>
      <c r="AT617">
        <v>0</v>
      </c>
      <c r="AU617">
        <v>0</v>
      </c>
      <c r="AV617">
        <v>1</v>
      </c>
      <c r="AW617">
        <v>1</v>
      </c>
      <c r="AZ617">
        <v>1</v>
      </c>
      <c r="BA617">
        <v>1</v>
      </c>
      <c r="BB617">
        <v>6.13</v>
      </c>
      <c r="BC617">
        <v>1</v>
      </c>
      <c r="BD617" t="s">
        <v>3</v>
      </c>
      <c r="BE617" t="s">
        <v>3</v>
      </c>
      <c r="BF617" t="s">
        <v>3</v>
      </c>
      <c r="BG617" t="s">
        <v>3</v>
      </c>
      <c r="BH617">
        <v>2</v>
      </c>
      <c r="BI617">
        <v>1</v>
      </c>
      <c r="BJ617" t="s">
        <v>163</v>
      </c>
      <c r="BM617">
        <v>400001</v>
      </c>
      <c r="BN617">
        <v>0</v>
      </c>
      <c r="BO617" t="s">
        <v>160</v>
      </c>
      <c r="BP617">
        <v>1</v>
      </c>
      <c r="BQ617">
        <v>190</v>
      </c>
      <c r="BR617">
        <v>0</v>
      </c>
      <c r="BS617">
        <v>28.67</v>
      </c>
      <c r="BT617">
        <v>1</v>
      </c>
      <c r="BU617">
        <v>1</v>
      </c>
      <c r="BV617">
        <v>1</v>
      </c>
      <c r="BW617">
        <v>1</v>
      </c>
      <c r="BX617">
        <v>1</v>
      </c>
      <c r="BY617" t="s">
        <v>3</v>
      </c>
      <c r="BZ617">
        <v>0</v>
      </c>
      <c r="CA617">
        <v>0</v>
      </c>
      <c r="CB617" t="s">
        <v>3</v>
      </c>
      <c r="CE617">
        <v>30</v>
      </c>
      <c r="CF617">
        <v>0</v>
      </c>
      <c r="CG617">
        <v>0</v>
      </c>
      <c r="CM617">
        <v>0</v>
      </c>
      <c r="CN617" t="s">
        <v>3</v>
      </c>
      <c r="CO617">
        <v>0</v>
      </c>
      <c r="CP617">
        <f t="shared" ref="CP617:CP633" si="510">(P617+Q617+S617)</f>
        <v>356.52</v>
      </c>
      <c r="CQ617">
        <f t="shared" ref="CQ617:CQ633" si="511">ROUND((ROUND((AC617*AW617*1),2)*BC617),2)</f>
        <v>0</v>
      </c>
      <c r="CR617">
        <f t="shared" ref="CR617:CR633" si="512">(ROUND((ROUND(((ET617)*AV617*1),2)*BB617),2)+ROUND((ROUND(((AE617-(EU617))*AV617*1),2)*BS617),2))</f>
        <v>44.57</v>
      </c>
      <c r="CS617">
        <f t="shared" ref="CS617:CS633" si="513">ROUND((ROUND((AE617*AV617*1),2)*BS617),2)</f>
        <v>1.1499999999999999</v>
      </c>
      <c r="CT617">
        <f t="shared" ref="CT617:CT633" si="514">ROUND((ROUND((AF617*AV617*1),2)*BA617),2)</f>
        <v>0</v>
      </c>
      <c r="CU617">
        <f t="shared" ref="CU617:CU633" si="515">AG617</f>
        <v>0</v>
      </c>
      <c r="CV617">
        <f t="shared" ref="CV617:CV633" si="516">(AH617*AV617)</f>
        <v>0</v>
      </c>
      <c r="CW617">
        <f t="shared" ref="CW617:CW633" si="517">AI617</f>
        <v>0</v>
      </c>
      <c r="CX617">
        <f t="shared" ref="CX617:CX633" si="518">AJ617</f>
        <v>0</v>
      </c>
      <c r="CY617">
        <f t="shared" ref="CY617:CY633" si="519">S617*(BZ617/100)</f>
        <v>0</v>
      </c>
      <c r="CZ617">
        <f t="shared" ref="CZ617:CZ633" si="520">S617*(CA617/100)</f>
        <v>0</v>
      </c>
      <c r="DC617" t="s">
        <v>3</v>
      </c>
      <c r="DD617" t="s">
        <v>3</v>
      </c>
      <c r="DE617" t="s">
        <v>3</v>
      </c>
      <c r="DF617" t="s">
        <v>3</v>
      </c>
      <c r="DG617" t="s">
        <v>3</v>
      </c>
      <c r="DH617" t="s">
        <v>3</v>
      </c>
      <c r="DI617" t="s">
        <v>3</v>
      </c>
      <c r="DJ617" t="s">
        <v>3</v>
      </c>
      <c r="DK617" t="s">
        <v>3</v>
      </c>
      <c r="DL617" t="s">
        <v>3</v>
      </c>
      <c r="DM617" t="s">
        <v>3</v>
      </c>
      <c r="DN617">
        <v>0</v>
      </c>
      <c r="DO617">
        <v>0</v>
      </c>
      <c r="DP617">
        <v>1</v>
      </c>
      <c r="DQ617">
        <v>1</v>
      </c>
      <c r="DU617">
        <v>1011</v>
      </c>
      <c r="DV617" t="s">
        <v>162</v>
      </c>
      <c r="DW617" t="s">
        <v>162</v>
      </c>
      <c r="DX617">
        <v>1</v>
      </c>
      <c r="DZ617" t="s">
        <v>3</v>
      </c>
      <c r="EA617" t="s">
        <v>3</v>
      </c>
      <c r="EB617" t="s">
        <v>3</v>
      </c>
      <c r="EC617" t="s">
        <v>3</v>
      </c>
      <c r="EE617">
        <v>54009557</v>
      </c>
      <c r="EF617">
        <v>190</v>
      </c>
      <c r="EG617" t="s">
        <v>164</v>
      </c>
      <c r="EH617">
        <v>0</v>
      </c>
      <c r="EI617" t="s">
        <v>3</v>
      </c>
      <c r="EJ617">
        <v>1</v>
      </c>
      <c r="EK617">
        <v>400001</v>
      </c>
      <c r="EL617" t="s">
        <v>165</v>
      </c>
      <c r="EM617" t="s">
        <v>166</v>
      </c>
      <c r="EO617" t="s">
        <v>3</v>
      </c>
      <c r="EQ617">
        <v>0</v>
      </c>
      <c r="ER617">
        <v>7.27</v>
      </c>
      <c r="ES617">
        <v>0</v>
      </c>
      <c r="ET617">
        <v>7.27</v>
      </c>
      <c r="EU617">
        <v>0.04</v>
      </c>
      <c r="EV617">
        <v>0</v>
      </c>
      <c r="EW617">
        <v>0</v>
      </c>
      <c r="EX617">
        <v>0</v>
      </c>
      <c r="EY617">
        <v>0</v>
      </c>
      <c r="FQ617">
        <v>0</v>
      </c>
      <c r="FR617">
        <f t="shared" ref="FR617:FR633" si="521">ROUND(IF(AND(BH617=3,BI617=3),P617,0),2)</f>
        <v>0</v>
      </c>
      <c r="FS617">
        <v>0</v>
      </c>
      <c r="FX617">
        <v>0</v>
      </c>
      <c r="FY617">
        <v>0</v>
      </c>
      <c r="GA617" t="s">
        <v>3</v>
      </c>
      <c r="GD617">
        <v>0</v>
      </c>
      <c r="GF617">
        <v>-454555944</v>
      </c>
      <c r="GG617">
        <v>2</v>
      </c>
      <c r="GH617">
        <v>1</v>
      </c>
      <c r="GI617">
        <v>2</v>
      </c>
      <c r="GJ617">
        <v>0</v>
      </c>
      <c r="GK617">
        <f>ROUND(R617*(R12)/100,2)</f>
        <v>14.67</v>
      </c>
      <c r="GL617">
        <f t="shared" ref="GL617:GL633" si="522">ROUND(IF(AND(BH617=3,BI617=3,FS617&lt;&gt;0),P617,0),2)</f>
        <v>0</v>
      </c>
      <c r="GM617">
        <f t="shared" ref="GM617:GM633" si="523">ROUND(O617+X617+Y617+GK617,2)+GX617</f>
        <v>371.19</v>
      </c>
      <c r="GN617">
        <f t="shared" ref="GN617:GN633" si="524">IF(OR(BI617=0,BI617=1),ROUND(O617+X617+Y617+GK617,2),0)</f>
        <v>371.19</v>
      </c>
      <c r="GO617">
        <f t="shared" ref="GO617:GO633" si="525">IF(BI617=2,ROUND(O617+X617+Y617+GK617,2),0)</f>
        <v>0</v>
      </c>
      <c r="GP617">
        <f t="shared" ref="GP617:GP633" si="526">IF(BI617=4,ROUND(O617+X617+Y617+GK617,2)+GX617,0)</f>
        <v>0</v>
      </c>
      <c r="GR617">
        <v>0</v>
      </c>
      <c r="GS617">
        <v>0</v>
      </c>
      <c r="GT617">
        <v>0</v>
      </c>
      <c r="GU617" t="s">
        <v>3</v>
      </c>
      <c r="GV617">
        <f t="shared" ref="GV617:GV633" si="527">ROUND((GT617),6)</f>
        <v>0</v>
      </c>
      <c r="GW617">
        <v>1</v>
      </c>
      <c r="GX617">
        <f t="shared" ref="GX617:GX633" si="528">ROUND(HC617*I617,2)</f>
        <v>0</v>
      </c>
      <c r="HA617">
        <v>0</v>
      </c>
      <c r="HB617">
        <v>0</v>
      </c>
      <c r="HC617">
        <f t="shared" ref="HC617:HC633" si="529">GV617*GW617</f>
        <v>0</v>
      </c>
      <c r="HE617" t="s">
        <v>3</v>
      </c>
      <c r="HF617" t="s">
        <v>3</v>
      </c>
      <c r="HM617" t="s">
        <v>3</v>
      </c>
      <c r="HN617" t="s">
        <v>3</v>
      </c>
      <c r="HO617" t="s">
        <v>3</v>
      </c>
      <c r="HP617" t="s">
        <v>3</v>
      </c>
      <c r="HQ617" t="s">
        <v>3</v>
      </c>
      <c r="IK617">
        <v>0</v>
      </c>
    </row>
    <row r="618" spans="1:245" x14ac:dyDescent="0.2">
      <c r="A618">
        <v>17</v>
      </c>
      <c r="B618">
        <v>0</v>
      </c>
      <c r="C618">
        <f>ROW(SmtRes!A155)</f>
        <v>155</v>
      </c>
      <c r="D618">
        <f>ROW(EtalonRes!A266)</f>
        <v>266</v>
      </c>
      <c r="E618" t="s">
        <v>167</v>
      </c>
      <c r="F618" t="s">
        <v>371</v>
      </c>
      <c r="G618" t="s">
        <v>372</v>
      </c>
      <c r="H618" t="s">
        <v>23</v>
      </c>
      <c r="I618">
        <v>1</v>
      </c>
      <c r="J618">
        <v>0</v>
      </c>
      <c r="K618">
        <v>1</v>
      </c>
      <c r="O618">
        <f t="shared" si="490"/>
        <v>9286.08</v>
      </c>
      <c r="P618">
        <f t="shared" si="491"/>
        <v>77.87</v>
      </c>
      <c r="Q618">
        <f t="shared" si="492"/>
        <v>5951.87</v>
      </c>
      <c r="R618">
        <f t="shared" si="493"/>
        <v>1814.81</v>
      </c>
      <c r="S618">
        <f t="shared" si="494"/>
        <v>3256.34</v>
      </c>
      <c r="T618">
        <f t="shared" si="495"/>
        <v>0</v>
      </c>
      <c r="U618">
        <f t="shared" si="496"/>
        <v>9.7829999999999995</v>
      </c>
      <c r="V618">
        <f t="shared" si="497"/>
        <v>0</v>
      </c>
      <c r="W618">
        <f t="shared" si="498"/>
        <v>0</v>
      </c>
      <c r="X618">
        <f t="shared" si="499"/>
        <v>3060.96</v>
      </c>
      <c r="Y618">
        <f t="shared" si="500"/>
        <v>1335.1</v>
      </c>
      <c r="AA618">
        <v>54346617</v>
      </c>
      <c r="AB618">
        <f t="shared" si="501"/>
        <v>657.68</v>
      </c>
      <c r="AC618">
        <f t="shared" si="502"/>
        <v>9.4499999999999993</v>
      </c>
      <c r="AD618">
        <f t="shared" si="503"/>
        <v>543.74</v>
      </c>
      <c r="AE618">
        <f t="shared" si="504"/>
        <v>58.23</v>
      </c>
      <c r="AF618">
        <f t="shared" si="505"/>
        <v>104.49</v>
      </c>
      <c r="AG618">
        <f t="shared" si="506"/>
        <v>0</v>
      </c>
      <c r="AH618">
        <f t="shared" si="507"/>
        <v>9</v>
      </c>
      <c r="AI618">
        <f t="shared" si="508"/>
        <v>0</v>
      </c>
      <c r="AJ618">
        <f t="shared" si="509"/>
        <v>0</v>
      </c>
      <c r="AK618">
        <v>657.68</v>
      </c>
      <c r="AL618">
        <v>9.4499999999999993</v>
      </c>
      <c r="AM618">
        <v>543.74</v>
      </c>
      <c r="AN618">
        <v>58.23</v>
      </c>
      <c r="AO618">
        <v>104.49</v>
      </c>
      <c r="AP618">
        <v>0</v>
      </c>
      <c r="AQ618">
        <v>9</v>
      </c>
      <c r="AR618">
        <v>0</v>
      </c>
      <c r="AS618">
        <v>0</v>
      </c>
      <c r="AT618">
        <v>94</v>
      </c>
      <c r="AU618">
        <v>41</v>
      </c>
      <c r="AV618">
        <v>1.087</v>
      </c>
      <c r="AW618">
        <v>1</v>
      </c>
      <c r="AZ618">
        <v>1</v>
      </c>
      <c r="BA618">
        <v>28.67</v>
      </c>
      <c r="BB618">
        <v>10.07</v>
      </c>
      <c r="BC618">
        <v>8.24</v>
      </c>
      <c r="BD618" t="s">
        <v>3</v>
      </c>
      <c r="BE618" t="s">
        <v>3</v>
      </c>
      <c r="BF618" t="s">
        <v>3</v>
      </c>
      <c r="BG618" t="s">
        <v>3</v>
      </c>
      <c r="BH618">
        <v>0</v>
      </c>
      <c r="BI618">
        <v>1</v>
      </c>
      <c r="BJ618" t="s">
        <v>373</v>
      </c>
      <c r="BM618">
        <v>235</v>
      </c>
      <c r="BN618">
        <v>0</v>
      </c>
      <c r="BO618" t="s">
        <v>371</v>
      </c>
      <c r="BP618">
        <v>1</v>
      </c>
      <c r="BQ618">
        <v>30</v>
      </c>
      <c r="BR618">
        <v>0</v>
      </c>
      <c r="BS618">
        <v>28.67</v>
      </c>
      <c r="BT618">
        <v>1</v>
      </c>
      <c r="BU618">
        <v>1</v>
      </c>
      <c r="BV618">
        <v>1</v>
      </c>
      <c r="BW618">
        <v>1</v>
      </c>
      <c r="BX618">
        <v>1</v>
      </c>
      <c r="BY618" t="s">
        <v>3</v>
      </c>
      <c r="BZ618">
        <v>94</v>
      </c>
      <c r="CA618">
        <v>41</v>
      </c>
      <c r="CB618" t="s">
        <v>3</v>
      </c>
      <c r="CE618">
        <v>30</v>
      </c>
      <c r="CF618">
        <v>0</v>
      </c>
      <c r="CG618">
        <v>0</v>
      </c>
      <c r="CM618">
        <v>0</v>
      </c>
      <c r="CN618" t="s">
        <v>3</v>
      </c>
      <c r="CO618">
        <v>0</v>
      </c>
      <c r="CP618">
        <f t="shared" si="510"/>
        <v>9286.08</v>
      </c>
      <c r="CQ618">
        <f t="shared" si="511"/>
        <v>77.87</v>
      </c>
      <c r="CR618">
        <f t="shared" si="512"/>
        <v>5951.87</v>
      </c>
      <c r="CS618">
        <f t="shared" si="513"/>
        <v>1814.81</v>
      </c>
      <c r="CT618">
        <f t="shared" si="514"/>
        <v>3256.34</v>
      </c>
      <c r="CU618">
        <f t="shared" si="515"/>
        <v>0</v>
      </c>
      <c r="CV618">
        <f t="shared" si="516"/>
        <v>9.7829999999999995</v>
      </c>
      <c r="CW618">
        <f t="shared" si="517"/>
        <v>0</v>
      </c>
      <c r="CX618">
        <f t="shared" si="518"/>
        <v>0</v>
      </c>
      <c r="CY618">
        <f t="shared" si="519"/>
        <v>3060.9596000000001</v>
      </c>
      <c r="CZ618">
        <f t="shared" si="520"/>
        <v>1335.0994000000001</v>
      </c>
      <c r="DC618" t="s">
        <v>3</v>
      </c>
      <c r="DD618" t="s">
        <v>3</v>
      </c>
      <c r="DE618" t="s">
        <v>3</v>
      </c>
      <c r="DF618" t="s">
        <v>3</v>
      </c>
      <c r="DG618" t="s">
        <v>3</v>
      </c>
      <c r="DH618" t="s">
        <v>3</v>
      </c>
      <c r="DI618" t="s">
        <v>3</v>
      </c>
      <c r="DJ618" t="s">
        <v>3</v>
      </c>
      <c r="DK618" t="s">
        <v>3</v>
      </c>
      <c r="DL618" t="s">
        <v>3</v>
      </c>
      <c r="DM618" t="s">
        <v>3</v>
      </c>
      <c r="DN618">
        <v>114</v>
      </c>
      <c r="DO618">
        <v>80</v>
      </c>
      <c r="DP618">
        <v>1.087</v>
      </c>
      <c r="DQ618">
        <v>1</v>
      </c>
      <c r="DU618">
        <v>1013</v>
      </c>
      <c r="DV618" t="s">
        <v>23</v>
      </c>
      <c r="DW618" t="s">
        <v>23</v>
      </c>
      <c r="DX618">
        <v>1</v>
      </c>
      <c r="DZ618" t="s">
        <v>3</v>
      </c>
      <c r="EA618" t="s">
        <v>3</v>
      </c>
      <c r="EB618" t="s">
        <v>3</v>
      </c>
      <c r="EC618" t="s">
        <v>3</v>
      </c>
      <c r="EE618">
        <v>54007979</v>
      </c>
      <c r="EF618">
        <v>30</v>
      </c>
      <c r="EG618" t="s">
        <v>25</v>
      </c>
      <c r="EH618">
        <v>0</v>
      </c>
      <c r="EI618" t="s">
        <v>3</v>
      </c>
      <c r="EJ618">
        <v>1</v>
      </c>
      <c r="EK618">
        <v>235</v>
      </c>
      <c r="EL618" t="s">
        <v>26</v>
      </c>
      <c r="EM618" t="s">
        <v>27</v>
      </c>
      <c r="EO618" t="s">
        <v>3</v>
      </c>
      <c r="EQ618">
        <v>0</v>
      </c>
      <c r="ER618">
        <v>657.68</v>
      </c>
      <c r="ES618">
        <v>9.4499999999999993</v>
      </c>
      <c r="ET618">
        <v>543.74</v>
      </c>
      <c r="EU618">
        <v>58.23</v>
      </c>
      <c r="EV618">
        <v>104.49</v>
      </c>
      <c r="EW618">
        <v>9</v>
      </c>
      <c r="EX618">
        <v>0</v>
      </c>
      <c r="EY618">
        <v>0</v>
      </c>
      <c r="FQ618">
        <v>0</v>
      </c>
      <c r="FR618">
        <f t="shared" si="521"/>
        <v>0</v>
      </c>
      <c r="FS618">
        <v>0</v>
      </c>
      <c r="FX618">
        <v>114</v>
      </c>
      <c r="FY618">
        <v>80</v>
      </c>
      <c r="GA618" t="s">
        <v>3</v>
      </c>
      <c r="GD618">
        <v>0</v>
      </c>
      <c r="GF618">
        <v>267278319</v>
      </c>
      <c r="GG618">
        <v>2</v>
      </c>
      <c r="GH618">
        <v>1</v>
      </c>
      <c r="GI618">
        <v>2</v>
      </c>
      <c r="GJ618">
        <v>0</v>
      </c>
      <c r="GK618">
        <f>ROUND(R618*(R12)/100,2)</f>
        <v>2903.7</v>
      </c>
      <c r="GL618">
        <f t="shared" si="522"/>
        <v>0</v>
      </c>
      <c r="GM618">
        <f t="shared" si="523"/>
        <v>16585.84</v>
      </c>
      <c r="GN618">
        <f t="shared" si="524"/>
        <v>16585.84</v>
      </c>
      <c r="GO618">
        <f t="shared" si="525"/>
        <v>0</v>
      </c>
      <c r="GP618">
        <f t="shared" si="526"/>
        <v>0</v>
      </c>
      <c r="GR618">
        <v>0</v>
      </c>
      <c r="GS618">
        <v>0</v>
      </c>
      <c r="GT618">
        <v>0</v>
      </c>
      <c r="GU618" t="s">
        <v>3</v>
      </c>
      <c r="GV618">
        <f t="shared" si="527"/>
        <v>0</v>
      </c>
      <c r="GW618">
        <v>1</v>
      </c>
      <c r="GX618">
        <f t="shared" si="528"/>
        <v>0</v>
      </c>
      <c r="HA618">
        <v>0</v>
      </c>
      <c r="HB618">
        <v>0</v>
      </c>
      <c r="HC618">
        <f t="shared" si="529"/>
        <v>0</v>
      </c>
      <c r="HE618" t="s">
        <v>3</v>
      </c>
      <c r="HF618" t="s">
        <v>3</v>
      </c>
      <c r="HM618" t="s">
        <v>3</v>
      </c>
      <c r="HN618" t="s">
        <v>3</v>
      </c>
      <c r="HO618" t="s">
        <v>3</v>
      </c>
      <c r="HP618" t="s">
        <v>3</v>
      </c>
      <c r="HQ618" t="s">
        <v>3</v>
      </c>
      <c r="IK618">
        <v>0</v>
      </c>
    </row>
    <row r="619" spans="1:245" x14ac:dyDescent="0.2">
      <c r="A619">
        <v>17</v>
      </c>
      <c r="B619">
        <v>0</v>
      </c>
      <c r="C619">
        <f>ROW(SmtRes!A156)</f>
        <v>156</v>
      </c>
      <c r="D619">
        <f>ROW(EtalonRes!A267)</f>
        <v>267</v>
      </c>
      <c r="E619" t="s">
        <v>171</v>
      </c>
      <c r="F619" t="s">
        <v>172</v>
      </c>
      <c r="G619" t="s">
        <v>173</v>
      </c>
      <c r="H619" t="s">
        <v>174</v>
      </c>
      <c r="I619">
        <v>3.1349999999999998</v>
      </c>
      <c r="J619">
        <v>0</v>
      </c>
      <c r="K619">
        <v>3.1349999999999998</v>
      </c>
      <c r="O619">
        <f t="shared" si="490"/>
        <v>255409.53</v>
      </c>
      <c r="P619">
        <f t="shared" si="491"/>
        <v>0</v>
      </c>
      <c r="Q619">
        <f t="shared" si="492"/>
        <v>155574</v>
      </c>
      <c r="R619">
        <f t="shared" si="493"/>
        <v>79883.789999999994</v>
      </c>
      <c r="S619">
        <f t="shared" si="494"/>
        <v>99835.53</v>
      </c>
      <c r="T619">
        <f t="shared" si="495"/>
        <v>0</v>
      </c>
      <c r="U619">
        <f t="shared" si="496"/>
        <v>292.6245366</v>
      </c>
      <c r="V619">
        <f t="shared" si="497"/>
        <v>0</v>
      </c>
      <c r="W619">
        <f t="shared" si="498"/>
        <v>0</v>
      </c>
      <c r="X619">
        <f t="shared" si="499"/>
        <v>91848.69</v>
      </c>
      <c r="Y619">
        <f t="shared" si="500"/>
        <v>42929.279999999999</v>
      </c>
      <c r="AA619">
        <v>54346617</v>
      </c>
      <c r="AB619">
        <f t="shared" si="501"/>
        <v>4897.46</v>
      </c>
      <c r="AC619">
        <f t="shared" si="502"/>
        <v>0</v>
      </c>
      <c r="AD619">
        <f t="shared" si="503"/>
        <v>3856.45</v>
      </c>
      <c r="AE619">
        <f t="shared" si="504"/>
        <v>832.97</v>
      </c>
      <c r="AF619">
        <f t="shared" si="505"/>
        <v>1041.01</v>
      </c>
      <c r="AG619">
        <f t="shared" si="506"/>
        <v>0</v>
      </c>
      <c r="AH619">
        <f t="shared" si="507"/>
        <v>87.48</v>
      </c>
      <c r="AI619">
        <f t="shared" si="508"/>
        <v>0</v>
      </c>
      <c r="AJ619">
        <f t="shared" si="509"/>
        <v>0</v>
      </c>
      <c r="AK619">
        <v>4897.46</v>
      </c>
      <c r="AL619">
        <v>0</v>
      </c>
      <c r="AM619">
        <v>3856.45</v>
      </c>
      <c r="AN619">
        <v>832.97</v>
      </c>
      <c r="AO619">
        <v>1041.01</v>
      </c>
      <c r="AP619">
        <v>0</v>
      </c>
      <c r="AQ619">
        <v>87.48</v>
      </c>
      <c r="AR619">
        <v>0</v>
      </c>
      <c r="AS619">
        <v>0</v>
      </c>
      <c r="AT619">
        <v>92</v>
      </c>
      <c r="AU619">
        <v>43</v>
      </c>
      <c r="AV619">
        <v>1.0669999999999999</v>
      </c>
      <c r="AW619">
        <v>1.081</v>
      </c>
      <c r="AZ619">
        <v>1</v>
      </c>
      <c r="BA619">
        <v>28.67</v>
      </c>
      <c r="BB619">
        <v>12.06</v>
      </c>
      <c r="BC619">
        <v>1</v>
      </c>
      <c r="BD619" t="s">
        <v>3</v>
      </c>
      <c r="BE619" t="s">
        <v>3</v>
      </c>
      <c r="BF619" t="s">
        <v>3</v>
      </c>
      <c r="BG619" t="s">
        <v>3</v>
      </c>
      <c r="BH619">
        <v>0</v>
      </c>
      <c r="BI619">
        <v>2</v>
      </c>
      <c r="BJ619" t="s">
        <v>175</v>
      </c>
      <c r="BM619">
        <v>334</v>
      </c>
      <c r="BN619">
        <v>0</v>
      </c>
      <c r="BO619" t="s">
        <v>172</v>
      </c>
      <c r="BP619">
        <v>1</v>
      </c>
      <c r="BQ619">
        <v>40</v>
      </c>
      <c r="BR619">
        <v>0</v>
      </c>
      <c r="BS619">
        <v>28.67</v>
      </c>
      <c r="BT619">
        <v>1</v>
      </c>
      <c r="BU619">
        <v>1</v>
      </c>
      <c r="BV619">
        <v>1</v>
      </c>
      <c r="BW619">
        <v>1</v>
      </c>
      <c r="BX619">
        <v>1</v>
      </c>
      <c r="BY619" t="s">
        <v>3</v>
      </c>
      <c r="BZ619">
        <v>92</v>
      </c>
      <c r="CA619">
        <v>43</v>
      </c>
      <c r="CB619" t="s">
        <v>3</v>
      </c>
      <c r="CE619">
        <v>30</v>
      </c>
      <c r="CF619">
        <v>0</v>
      </c>
      <c r="CG619">
        <v>0</v>
      </c>
      <c r="CM619">
        <v>0</v>
      </c>
      <c r="CN619" t="s">
        <v>3</v>
      </c>
      <c r="CO619">
        <v>0</v>
      </c>
      <c r="CP619">
        <f t="shared" si="510"/>
        <v>255409.53</v>
      </c>
      <c r="CQ619">
        <f t="shared" si="511"/>
        <v>0</v>
      </c>
      <c r="CR619">
        <f t="shared" si="512"/>
        <v>49624.85</v>
      </c>
      <c r="CS619">
        <f t="shared" si="513"/>
        <v>25481.32</v>
      </c>
      <c r="CT619">
        <f t="shared" si="514"/>
        <v>31845.49</v>
      </c>
      <c r="CU619">
        <f t="shared" si="515"/>
        <v>0</v>
      </c>
      <c r="CV619">
        <f t="shared" si="516"/>
        <v>93.341160000000002</v>
      </c>
      <c r="CW619">
        <f t="shared" si="517"/>
        <v>0</v>
      </c>
      <c r="CX619">
        <f t="shared" si="518"/>
        <v>0</v>
      </c>
      <c r="CY619">
        <f t="shared" si="519"/>
        <v>91848.687600000005</v>
      </c>
      <c r="CZ619">
        <f t="shared" si="520"/>
        <v>42929.277900000001</v>
      </c>
      <c r="DC619" t="s">
        <v>3</v>
      </c>
      <c r="DD619" t="s">
        <v>3</v>
      </c>
      <c r="DE619" t="s">
        <v>3</v>
      </c>
      <c r="DF619" t="s">
        <v>3</v>
      </c>
      <c r="DG619" t="s">
        <v>3</v>
      </c>
      <c r="DH619" t="s">
        <v>3</v>
      </c>
      <c r="DI619" t="s">
        <v>3</v>
      </c>
      <c r="DJ619" t="s">
        <v>3</v>
      </c>
      <c r="DK619" t="s">
        <v>3</v>
      </c>
      <c r="DL619" t="s">
        <v>3</v>
      </c>
      <c r="DM619" t="s">
        <v>3</v>
      </c>
      <c r="DN619">
        <v>112</v>
      </c>
      <c r="DO619">
        <v>70</v>
      </c>
      <c r="DP619">
        <v>1.0669999999999999</v>
      </c>
      <c r="DQ619">
        <v>1.081</v>
      </c>
      <c r="DU619">
        <v>1013</v>
      </c>
      <c r="DV619" t="s">
        <v>174</v>
      </c>
      <c r="DW619" t="s">
        <v>174</v>
      </c>
      <c r="DX619">
        <v>1</v>
      </c>
      <c r="DZ619" t="s">
        <v>3</v>
      </c>
      <c r="EA619" t="s">
        <v>3</v>
      </c>
      <c r="EB619" t="s">
        <v>3</v>
      </c>
      <c r="EC619" t="s">
        <v>3</v>
      </c>
      <c r="EE619">
        <v>54008078</v>
      </c>
      <c r="EF619">
        <v>40</v>
      </c>
      <c r="EG619" t="s">
        <v>56</v>
      </c>
      <c r="EH619">
        <v>0</v>
      </c>
      <c r="EI619" t="s">
        <v>3</v>
      </c>
      <c r="EJ619">
        <v>2</v>
      </c>
      <c r="EK619">
        <v>334</v>
      </c>
      <c r="EL619" t="s">
        <v>176</v>
      </c>
      <c r="EM619" t="s">
        <v>177</v>
      </c>
      <c r="EO619" t="s">
        <v>3</v>
      </c>
      <c r="EQ619">
        <v>0</v>
      </c>
      <c r="ER619">
        <v>4897.46</v>
      </c>
      <c r="ES619">
        <v>0</v>
      </c>
      <c r="ET619">
        <v>3856.45</v>
      </c>
      <c r="EU619">
        <v>832.97</v>
      </c>
      <c r="EV619">
        <v>1041.01</v>
      </c>
      <c r="EW619">
        <v>87.48</v>
      </c>
      <c r="EX619">
        <v>0</v>
      </c>
      <c r="EY619">
        <v>0</v>
      </c>
      <c r="FQ619">
        <v>0</v>
      </c>
      <c r="FR619">
        <f t="shared" si="521"/>
        <v>0</v>
      </c>
      <c r="FS619">
        <v>0</v>
      </c>
      <c r="FX619">
        <v>112</v>
      </c>
      <c r="FY619">
        <v>70</v>
      </c>
      <c r="GA619" t="s">
        <v>3</v>
      </c>
      <c r="GD619">
        <v>0</v>
      </c>
      <c r="GF619">
        <v>-127916503</v>
      </c>
      <c r="GG619">
        <v>2</v>
      </c>
      <c r="GH619">
        <v>1</v>
      </c>
      <c r="GI619">
        <v>2</v>
      </c>
      <c r="GJ619">
        <v>0</v>
      </c>
      <c r="GK619">
        <f>ROUND(R619*(R12)/100,2)</f>
        <v>127814.06</v>
      </c>
      <c r="GL619">
        <f t="shared" si="522"/>
        <v>0</v>
      </c>
      <c r="GM619">
        <f t="shared" si="523"/>
        <v>518001.56</v>
      </c>
      <c r="GN619">
        <f t="shared" si="524"/>
        <v>0</v>
      </c>
      <c r="GO619">
        <f t="shared" si="525"/>
        <v>518001.56</v>
      </c>
      <c r="GP619">
        <f t="shared" si="526"/>
        <v>0</v>
      </c>
      <c r="GR619">
        <v>0</v>
      </c>
      <c r="GS619">
        <v>0</v>
      </c>
      <c r="GT619">
        <v>0</v>
      </c>
      <c r="GU619" t="s">
        <v>3</v>
      </c>
      <c r="GV619">
        <f t="shared" si="527"/>
        <v>0</v>
      </c>
      <c r="GW619">
        <v>1</v>
      </c>
      <c r="GX619">
        <f t="shared" si="528"/>
        <v>0</v>
      </c>
      <c r="HA619">
        <v>0</v>
      </c>
      <c r="HB619">
        <v>0</v>
      </c>
      <c r="HC619">
        <f t="shared" si="529"/>
        <v>0</v>
      </c>
      <c r="HE619" t="s">
        <v>3</v>
      </c>
      <c r="HF619" t="s">
        <v>3</v>
      </c>
      <c r="HM619" t="s">
        <v>3</v>
      </c>
      <c r="HN619" t="s">
        <v>3</v>
      </c>
      <c r="HO619" t="s">
        <v>3</v>
      </c>
      <c r="HP619" t="s">
        <v>3</v>
      </c>
      <c r="HQ619" t="s">
        <v>3</v>
      </c>
      <c r="IK619">
        <v>0</v>
      </c>
    </row>
    <row r="620" spans="1:245" x14ac:dyDescent="0.2">
      <c r="A620">
        <v>17</v>
      </c>
      <c r="B620">
        <v>0</v>
      </c>
      <c r="C620">
        <f>ROW(SmtRes!A157)</f>
        <v>157</v>
      </c>
      <c r="D620">
        <f>ROW(EtalonRes!A268)</f>
        <v>268</v>
      </c>
      <c r="E620" t="s">
        <v>178</v>
      </c>
      <c r="F620" t="s">
        <v>179</v>
      </c>
      <c r="G620" t="s">
        <v>180</v>
      </c>
      <c r="H620" t="s">
        <v>62</v>
      </c>
      <c r="I620">
        <v>121</v>
      </c>
      <c r="J620">
        <v>0</v>
      </c>
      <c r="K620">
        <v>121</v>
      </c>
      <c r="O620">
        <f t="shared" si="490"/>
        <v>43280.88</v>
      </c>
      <c r="P620">
        <f t="shared" si="491"/>
        <v>0</v>
      </c>
      <c r="Q620">
        <f t="shared" si="492"/>
        <v>32694.48</v>
      </c>
      <c r="R620">
        <f t="shared" si="493"/>
        <v>19581.04</v>
      </c>
      <c r="S620">
        <f t="shared" si="494"/>
        <v>10586.4</v>
      </c>
      <c r="T620">
        <f t="shared" si="495"/>
        <v>0</v>
      </c>
      <c r="U620">
        <f t="shared" si="496"/>
        <v>30.985679999999999</v>
      </c>
      <c r="V620">
        <f t="shared" si="497"/>
        <v>0</v>
      </c>
      <c r="W620">
        <f t="shared" si="498"/>
        <v>0</v>
      </c>
      <c r="X620">
        <f t="shared" si="499"/>
        <v>9739.49</v>
      </c>
      <c r="Y620">
        <f t="shared" si="500"/>
        <v>4552.1499999999996</v>
      </c>
      <c r="AA620">
        <v>54346617</v>
      </c>
      <c r="AB620">
        <f t="shared" si="501"/>
        <v>21.73</v>
      </c>
      <c r="AC620">
        <f t="shared" si="502"/>
        <v>0</v>
      </c>
      <c r="AD620">
        <f t="shared" si="503"/>
        <v>18.87</v>
      </c>
      <c r="AE620">
        <f t="shared" si="504"/>
        <v>5.29</v>
      </c>
      <c r="AF620">
        <f t="shared" si="505"/>
        <v>2.86</v>
      </c>
      <c r="AG620">
        <f t="shared" si="506"/>
        <v>0</v>
      </c>
      <c r="AH620">
        <f t="shared" si="507"/>
        <v>0.24</v>
      </c>
      <c r="AI620">
        <f t="shared" si="508"/>
        <v>0</v>
      </c>
      <c r="AJ620">
        <f t="shared" si="509"/>
        <v>0</v>
      </c>
      <c r="AK620">
        <v>21.73</v>
      </c>
      <c r="AL620">
        <v>0</v>
      </c>
      <c r="AM620">
        <v>18.87</v>
      </c>
      <c r="AN620">
        <v>5.29</v>
      </c>
      <c r="AO620">
        <v>2.86</v>
      </c>
      <c r="AP620">
        <v>0</v>
      </c>
      <c r="AQ620">
        <v>0.24</v>
      </c>
      <c r="AR620">
        <v>0</v>
      </c>
      <c r="AS620">
        <v>0</v>
      </c>
      <c r="AT620">
        <v>92</v>
      </c>
      <c r="AU620">
        <v>43</v>
      </c>
      <c r="AV620">
        <v>1.0669999999999999</v>
      </c>
      <c r="AW620">
        <v>1.081</v>
      </c>
      <c r="AZ620">
        <v>1</v>
      </c>
      <c r="BA620">
        <v>28.67</v>
      </c>
      <c r="BB620">
        <v>13.42</v>
      </c>
      <c r="BC620">
        <v>1</v>
      </c>
      <c r="BD620" t="s">
        <v>3</v>
      </c>
      <c r="BE620" t="s">
        <v>3</v>
      </c>
      <c r="BF620" t="s">
        <v>3</v>
      </c>
      <c r="BG620" t="s">
        <v>3</v>
      </c>
      <c r="BH620">
        <v>0</v>
      </c>
      <c r="BI620">
        <v>2</v>
      </c>
      <c r="BJ620" t="s">
        <v>181</v>
      </c>
      <c r="BM620">
        <v>334</v>
      </c>
      <c r="BN620">
        <v>0</v>
      </c>
      <c r="BO620" t="s">
        <v>179</v>
      </c>
      <c r="BP620">
        <v>1</v>
      </c>
      <c r="BQ620">
        <v>40</v>
      </c>
      <c r="BR620">
        <v>0</v>
      </c>
      <c r="BS620">
        <v>28.67</v>
      </c>
      <c r="BT620">
        <v>1</v>
      </c>
      <c r="BU620">
        <v>1</v>
      </c>
      <c r="BV620">
        <v>1</v>
      </c>
      <c r="BW620">
        <v>1</v>
      </c>
      <c r="BX620">
        <v>1</v>
      </c>
      <c r="BY620" t="s">
        <v>3</v>
      </c>
      <c r="BZ620">
        <v>92</v>
      </c>
      <c r="CA620">
        <v>43</v>
      </c>
      <c r="CB620" t="s">
        <v>3</v>
      </c>
      <c r="CE620">
        <v>30</v>
      </c>
      <c r="CF620">
        <v>0</v>
      </c>
      <c r="CG620">
        <v>0</v>
      </c>
      <c r="CM620">
        <v>0</v>
      </c>
      <c r="CN620" t="s">
        <v>3</v>
      </c>
      <c r="CO620">
        <v>0</v>
      </c>
      <c r="CP620">
        <f t="shared" si="510"/>
        <v>43280.88</v>
      </c>
      <c r="CQ620">
        <f t="shared" si="511"/>
        <v>0</v>
      </c>
      <c r="CR620">
        <f t="shared" si="512"/>
        <v>270.14</v>
      </c>
      <c r="CS620">
        <f t="shared" si="513"/>
        <v>161.69999999999999</v>
      </c>
      <c r="CT620">
        <f t="shared" si="514"/>
        <v>87.44</v>
      </c>
      <c r="CU620">
        <f t="shared" si="515"/>
        <v>0</v>
      </c>
      <c r="CV620">
        <f t="shared" si="516"/>
        <v>0.25607999999999997</v>
      </c>
      <c r="CW620">
        <f t="shared" si="517"/>
        <v>0</v>
      </c>
      <c r="CX620">
        <f t="shared" si="518"/>
        <v>0</v>
      </c>
      <c r="CY620">
        <f t="shared" si="519"/>
        <v>9739.4879999999994</v>
      </c>
      <c r="CZ620">
        <f t="shared" si="520"/>
        <v>4552.152</v>
      </c>
      <c r="DC620" t="s">
        <v>3</v>
      </c>
      <c r="DD620" t="s">
        <v>3</v>
      </c>
      <c r="DE620" t="s">
        <v>3</v>
      </c>
      <c r="DF620" t="s">
        <v>3</v>
      </c>
      <c r="DG620" t="s">
        <v>3</v>
      </c>
      <c r="DH620" t="s">
        <v>3</v>
      </c>
      <c r="DI620" t="s">
        <v>3</v>
      </c>
      <c r="DJ620" t="s">
        <v>3</v>
      </c>
      <c r="DK620" t="s">
        <v>3</v>
      </c>
      <c r="DL620" t="s">
        <v>3</v>
      </c>
      <c r="DM620" t="s">
        <v>3</v>
      </c>
      <c r="DN620">
        <v>112</v>
      </c>
      <c r="DO620">
        <v>70</v>
      </c>
      <c r="DP620">
        <v>1.0669999999999999</v>
      </c>
      <c r="DQ620">
        <v>1.081</v>
      </c>
      <c r="DU620">
        <v>1013</v>
      </c>
      <c r="DV620" t="s">
        <v>62</v>
      </c>
      <c r="DW620" t="s">
        <v>62</v>
      </c>
      <c r="DX620">
        <v>1</v>
      </c>
      <c r="DZ620" t="s">
        <v>3</v>
      </c>
      <c r="EA620" t="s">
        <v>3</v>
      </c>
      <c r="EB620" t="s">
        <v>3</v>
      </c>
      <c r="EC620" t="s">
        <v>3</v>
      </c>
      <c r="EE620">
        <v>54008078</v>
      </c>
      <c r="EF620">
        <v>40</v>
      </c>
      <c r="EG620" t="s">
        <v>56</v>
      </c>
      <c r="EH620">
        <v>0</v>
      </c>
      <c r="EI620" t="s">
        <v>3</v>
      </c>
      <c r="EJ620">
        <v>2</v>
      </c>
      <c r="EK620">
        <v>334</v>
      </c>
      <c r="EL620" t="s">
        <v>176</v>
      </c>
      <c r="EM620" t="s">
        <v>177</v>
      </c>
      <c r="EO620" t="s">
        <v>3</v>
      </c>
      <c r="EQ620">
        <v>0</v>
      </c>
      <c r="ER620">
        <v>21.73</v>
      </c>
      <c r="ES620">
        <v>0</v>
      </c>
      <c r="ET620">
        <v>18.87</v>
      </c>
      <c r="EU620">
        <v>5.29</v>
      </c>
      <c r="EV620">
        <v>2.86</v>
      </c>
      <c r="EW620">
        <v>0.24</v>
      </c>
      <c r="EX620">
        <v>0</v>
      </c>
      <c r="EY620">
        <v>0</v>
      </c>
      <c r="FQ620">
        <v>0</v>
      </c>
      <c r="FR620">
        <f t="shared" si="521"/>
        <v>0</v>
      </c>
      <c r="FS620">
        <v>0</v>
      </c>
      <c r="FX620">
        <v>112</v>
      </c>
      <c r="FY620">
        <v>70</v>
      </c>
      <c r="GA620" t="s">
        <v>3</v>
      </c>
      <c r="GD620">
        <v>0</v>
      </c>
      <c r="GF620">
        <v>1195947550</v>
      </c>
      <c r="GG620">
        <v>2</v>
      </c>
      <c r="GH620">
        <v>1</v>
      </c>
      <c r="GI620">
        <v>2</v>
      </c>
      <c r="GJ620">
        <v>0</v>
      </c>
      <c r="GK620">
        <f>ROUND(R620*(R12)/100,2)</f>
        <v>31329.66</v>
      </c>
      <c r="GL620">
        <f t="shared" si="522"/>
        <v>0</v>
      </c>
      <c r="GM620">
        <f t="shared" si="523"/>
        <v>88902.18</v>
      </c>
      <c r="GN620">
        <f t="shared" si="524"/>
        <v>0</v>
      </c>
      <c r="GO620">
        <f t="shared" si="525"/>
        <v>88902.18</v>
      </c>
      <c r="GP620">
        <f t="shared" si="526"/>
        <v>0</v>
      </c>
      <c r="GR620">
        <v>0</v>
      </c>
      <c r="GS620">
        <v>0</v>
      </c>
      <c r="GT620">
        <v>0</v>
      </c>
      <c r="GU620" t="s">
        <v>3</v>
      </c>
      <c r="GV620">
        <f t="shared" si="527"/>
        <v>0</v>
      </c>
      <c r="GW620">
        <v>1</v>
      </c>
      <c r="GX620">
        <f t="shared" si="528"/>
        <v>0</v>
      </c>
      <c r="HA620">
        <v>0</v>
      </c>
      <c r="HB620">
        <v>0</v>
      </c>
      <c r="HC620">
        <f t="shared" si="529"/>
        <v>0</v>
      </c>
      <c r="HE620" t="s">
        <v>3</v>
      </c>
      <c r="HF620" t="s">
        <v>3</v>
      </c>
      <c r="HM620" t="s">
        <v>3</v>
      </c>
      <c r="HN620" t="s">
        <v>3</v>
      </c>
      <c r="HO620" t="s">
        <v>3</v>
      </c>
      <c r="HP620" t="s">
        <v>3</v>
      </c>
      <c r="HQ620" t="s">
        <v>3</v>
      </c>
      <c r="IK620">
        <v>0</v>
      </c>
    </row>
    <row r="621" spans="1:245" x14ac:dyDescent="0.2">
      <c r="A621">
        <v>17</v>
      </c>
      <c r="B621">
        <v>0</v>
      </c>
      <c r="C621">
        <f>ROW(SmtRes!A161)</f>
        <v>161</v>
      </c>
      <c r="D621">
        <f>ROW(EtalonRes!A277)</f>
        <v>277</v>
      </c>
      <c r="E621" t="s">
        <v>182</v>
      </c>
      <c r="F621" t="s">
        <v>43</v>
      </c>
      <c r="G621" t="s">
        <v>183</v>
      </c>
      <c r="H621" t="s">
        <v>45</v>
      </c>
      <c r="I621">
        <v>17</v>
      </c>
      <c r="J621">
        <v>0</v>
      </c>
      <c r="K621">
        <v>17</v>
      </c>
      <c r="O621">
        <f t="shared" si="490"/>
        <v>58376.76</v>
      </c>
      <c r="P621">
        <f t="shared" si="491"/>
        <v>794.25</v>
      </c>
      <c r="Q621">
        <f t="shared" si="492"/>
        <v>34457</v>
      </c>
      <c r="R621">
        <f t="shared" si="493"/>
        <v>10060.879999999999</v>
      </c>
      <c r="S621">
        <f t="shared" si="494"/>
        <v>23125.51</v>
      </c>
      <c r="T621">
        <f t="shared" si="495"/>
        <v>0</v>
      </c>
      <c r="U621">
        <f t="shared" si="496"/>
        <v>69.481039999999993</v>
      </c>
      <c r="V621">
        <f t="shared" si="497"/>
        <v>0</v>
      </c>
      <c r="W621">
        <f t="shared" si="498"/>
        <v>0</v>
      </c>
      <c r="X621">
        <f t="shared" si="499"/>
        <v>21737.98</v>
      </c>
      <c r="Y621">
        <f t="shared" si="500"/>
        <v>9481.4599999999991</v>
      </c>
      <c r="AA621">
        <v>54346617</v>
      </c>
      <c r="AB621">
        <f t="shared" si="501"/>
        <v>237.1</v>
      </c>
      <c r="AC621">
        <f t="shared" si="502"/>
        <v>5.67</v>
      </c>
      <c r="AD621">
        <f t="shared" si="503"/>
        <v>187.78</v>
      </c>
      <c r="AE621">
        <f t="shared" si="504"/>
        <v>18.989999999999998</v>
      </c>
      <c r="AF621">
        <f t="shared" si="505"/>
        <v>43.65</v>
      </c>
      <c r="AG621">
        <f t="shared" si="506"/>
        <v>0</v>
      </c>
      <c r="AH621">
        <f t="shared" si="507"/>
        <v>3.76</v>
      </c>
      <c r="AI621">
        <f t="shared" si="508"/>
        <v>0</v>
      </c>
      <c r="AJ621">
        <f t="shared" si="509"/>
        <v>0</v>
      </c>
      <c r="AK621">
        <v>237.1</v>
      </c>
      <c r="AL621">
        <v>5.67</v>
      </c>
      <c r="AM621">
        <v>187.78</v>
      </c>
      <c r="AN621">
        <v>18.989999999999998</v>
      </c>
      <c r="AO621">
        <v>43.65</v>
      </c>
      <c r="AP621">
        <v>0</v>
      </c>
      <c r="AQ621">
        <v>3.76</v>
      </c>
      <c r="AR621">
        <v>0</v>
      </c>
      <c r="AS621">
        <v>0</v>
      </c>
      <c r="AT621">
        <v>94</v>
      </c>
      <c r="AU621">
        <v>41</v>
      </c>
      <c r="AV621">
        <v>1.087</v>
      </c>
      <c r="AW621">
        <v>1</v>
      </c>
      <c r="AZ621">
        <v>1</v>
      </c>
      <c r="BA621">
        <v>28.67</v>
      </c>
      <c r="BB621">
        <v>9.93</v>
      </c>
      <c r="BC621">
        <v>8.24</v>
      </c>
      <c r="BD621" t="s">
        <v>3</v>
      </c>
      <c r="BE621" t="s">
        <v>3</v>
      </c>
      <c r="BF621" t="s">
        <v>3</v>
      </c>
      <c r="BG621" t="s">
        <v>3</v>
      </c>
      <c r="BH621">
        <v>0</v>
      </c>
      <c r="BI621">
        <v>1</v>
      </c>
      <c r="BJ621" t="s">
        <v>46</v>
      </c>
      <c r="BM621">
        <v>235</v>
      </c>
      <c r="BN621">
        <v>0</v>
      </c>
      <c r="BO621" t="s">
        <v>43</v>
      </c>
      <c r="BP621">
        <v>1</v>
      </c>
      <c r="BQ621">
        <v>30</v>
      </c>
      <c r="BR621">
        <v>0</v>
      </c>
      <c r="BS621">
        <v>28.67</v>
      </c>
      <c r="BT621">
        <v>1</v>
      </c>
      <c r="BU621">
        <v>1</v>
      </c>
      <c r="BV621">
        <v>1</v>
      </c>
      <c r="BW621">
        <v>1</v>
      </c>
      <c r="BX621">
        <v>1</v>
      </c>
      <c r="BY621" t="s">
        <v>3</v>
      </c>
      <c r="BZ621">
        <v>94</v>
      </c>
      <c r="CA621">
        <v>41</v>
      </c>
      <c r="CB621" t="s">
        <v>3</v>
      </c>
      <c r="CE621">
        <v>30</v>
      </c>
      <c r="CF621">
        <v>0</v>
      </c>
      <c r="CG621">
        <v>0</v>
      </c>
      <c r="CM621">
        <v>0</v>
      </c>
      <c r="CN621" t="s">
        <v>3</v>
      </c>
      <c r="CO621">
        <v>0</v>
      </c>
      <c r="CP621">
        <f t="shared" si="510"/>
        <v>58376.759999999995</v>
      </c>
      <c r="CQ621">
        <f t="shared" si="511"/>
        <v>46.72</v>
      </c>
      <c r="CR621">
        <f t="shared" si="512"/>
        <v>2026.91</v>
      </c>
      <c r="CS621">
        <f t="shared" si="513"/>
        <v>591.75</v>
      </c>
      <c r="CT621">
        <f t="shared" si="514"/>
        <v>1360.39</v>
      </c>
      <c r="CU621">
        <f t="shared" si="515"/>
        <v>0</v>
      </c>
      <c r="CV621">
        <f t="shared" si="516"/>
        <v>4.0871199999999996</v>
      </c>
      <c r="CW621">
        <f t="shared" si="517"/>
        <v>0</v>
      </c>
      <c r="CX621">
        <f t="shared" si="518"/>
        <v>0</v>
      </c>
      <c r="CY621">
        <f t="shared" si="519"/>
        <v>21737.979399999997</v>
      </c>
      <c r="CZ621">
        <f t="shared" si="520"/>
        <v>9481.4590999999982</v>
      </c>
      <c r="DC621" t="s">
        <v>3</v>
      </c>
      <c r="DD621" t="s">
        <v>3</v>
      </c>
      <c r="DE621" t="s">
        <v>3</v>
      </c>
      <c r="DF621" t="s">
        <v>3</v>
      </c>
      <c r="DG621" t="s">
        <v>3</v>
      </c>
      <c r="DH621" t="s">
        <v>3</v>
      </c>
      <c r="DI621" t="s">
        <v>3</v>
      </c>
      <c r="DJ621" t="s">
        <v>3</v>
      </c>
      <c r="DK621" t="s">
        <v>3</v>
      </c>
      <c r="DL621" t="s">
        <v>3</v>
      </c>
      <c r="DM621" t="s">
        <v>3</v>
      </c>
      <c r="DN621">
        <v>114</v>
      </c>
      <c r="DO621">
        <v>80</v>
      </c>
      <c r="DP621">
        <v>1.087</v>
      </c>
      <c r="DQ621">
        <v>1</v>
      </c>
      <c r="DU621">
        <v>1013</v>
      </c>
      <c r="DV621" t="s">
        <v>45</v>
      </c>
      <c r="DW621" t="s">
        <v>45</v>
      </c>
      <c r="DX621">
        <v>1</v>
      </c>
      <c r="DZ621" t="s">
        <v>3</v>
      </c>
      <c r="EA621" t="s">
        <v>3</v>
      </c>
      <c r="EB621" t="s">
        <v>3</v>
      </c>
      <c r="EC621" t="s">
        <v>3</v>
      </c>
      <c r="EE621">
        <v>54007979</v>
      </c>
      <c r="EF621">
        <v>30</v>
      </c>
      <c r="EG621" t="s">
        <v>25</v>
      </c>
      <c r="EH621">
        <v>0</v>
      </c>
      <c r="EI621" t="s">
        <v>3</v>
      </c>
      <c r="EJ621">
        <v>1</v>
      </c>
      <c r="EK621">
        <v>235</v>
      </c>
      <c r="EL621" t="s">
        <v>26</v>
      </c>
      <c r="EM621" t="s">
        <v>27</v>
      </c>
      <c r="EO621" t="s">
        <v>3</v>
      </c>
      <c r="EQ621">
        <v>0</v>
      </c>
      <c r="ER621">
        <v>237.1</v>
      </c>
      <c r="ES621">
        <v>5.67</v>
      </c>
      <c r="ET621">
        <v>187.78</v>
      </c>
      <c r="EU621">
        <v>18.989999999999998</v>
      </c>
      <c r="EV621">
        <v>43.65</v>
      </c>
      <c r="EW621">
        <v>3.76</v>
      </c>
      <c r="EX621">
        <v>0</v>
      </c>
      <c r="EY621">
        <v>0</v>
      </c>
      <c r="FQ621">
        <v>0</v>
      </c>
      <c r="FR621">
        <f t="shared" si="521"/>
        <v>0</v>
      </c>
      <c r="FS621">
        <v>0</v>
      </c>
      <c r="FX621">
        <v>114</v>
      </c>
      <c r="FY621">
        <v>80</v>
      </c>
      <c r="GA621" t="s">
        <v>3</v>
      </c>
      <c r="GD621">
        <v>0</v>
      </c>
      <c r="GF621">
        <v>-1090053427</v>
      </c>
      <c r="GG621">
        <v>2</v>
      </c>
      <c r="GH621">
        <v>1</v>
      </c>
      <c r="GI621">
        <v>2</v>
      </c>
      <c r="GJ621">
        <v>0</v>
      </c>
      <c r="GK621">
        <f>ROUND(R621*(R12)/100,2)</f>
        <v>16097.41</v>
      </c>
      <c r="GL621">
        <f t="shared" si="522"/>
        <v>0</v>
      </c>
      <c r="GM621">
        <f t="shared" si="523"/>
        <v>105693.61</v>
      </c>
      <c r="GN621">
        <f t="shared" si="524"/>
        <v>105693.61</v>
      </c>
      <c r="GO621">
        <f t="shared" si="525"/>
        <v>0</v>
      </c>
      <c r="GP621">
        <f t="shared" si="526"/>
        <v>0</v>
      </c>
      <c r="GR621">
        <v>0</v>
      </c>
      <c r="GS621">
        <v>0</v>
      </c>
      <c r="GT621">
        <v>0</v>
      </c>
      <c r="GU621" t="s">
        <v>3</v>
      </c>
      <c r="GV621">
        <f t="shared" si="527"/>
        <v>0</v>
      </c>
      <c r="GW621">
        <v>1</v>
      </c>
      <c r="GX621">
        <f t="shared" si="528"/>
        <v>0</v>
      </c>
      <c r="HA621">
        <v>0</v>
      </c>
      <c r="HB621">
        <v>0</v>
      </c>
      <c r="HC621">
        <f t="shared" si="529"/>
        <v>0</v>
      </c>
      <c r="HE621" t="s">
        <v>3</v>
      </c>
      <c r="HF621" t="s">
        <v>3</v>
      </c>
      <c r="HM621" t="s">
        <v>3</v>
      </c>
      <c r="HN621" t="s">
        <v>3</v>
      </c>
      <c r="HO621" t="s">
        <v>3</v>
      </c>
      <c r="HP621" t="s">
        <v>3</v>
      </c>
      <c r="HQ621" t="s">
        <v>3</v>
      </c>
      <c r="IK621">
        <v>0</v>
      </c>
    </row>
    <row r="622" spans="1:245" x14ac:dyDescent="0.2">
      <c r="A622">
        <v>17</v>
      </c>
      <c r="B622">
        <v>0</v>
      </c>
      <c r="C622">
        <f>ROW(SmtRes!A165)</f>
        <v>165</v>
      </c>
      <c r="D622">
        <f>ROW(EtalonRes!A287)</f>
        <v>287</v>
      </c>
      <c r="E622" t="s">
        <v>184</v>
      </c>
      <c r="F622" t="s">
        <v>48</v>
      </c>
      <c r="G622" t="s">
        <v>185</v>
      </c>
      <c r="H622" t="s">
        <v>45</v>
      </c>
      <c r="I622">
        <v>2</v>
      </c>
      <c r="J622">
        <v>0</v>
      </c>
      <c r="K622">
        <v>2</v>
      </c>
      <c r="O622">
        <f t="shared" si="490"/>
        <v>8467.17</v>
      </c>
      <c r="P622">
        <f t="shared" si="491"/>
        <v>96.9</v>
      </c>
      <c r="Q622">
        <f t="shared" si="492"/>
        <v>3000.67</v>
      </c>
      <c r="R622">
        <f t="shared" si="493"/>
        <v>690.09</v>
      </c>
      <c r="S622">
        <f t="shared" si="494"/>
        <v>5369.6</v>
      </c>
      <c r="T622">
        <f t="shared" si="495"/>
        <v>0</v>
      </c>
      <c r="U622">
        <f t="shared" si="496"/>
        <v>16.131080000000001</v>
      </c>
      <c r="V622">
        <f t="shared" si="497"/>
        <v>0</v>
      </c>
      <c r="W622">
        <f t="shared" si="498"/>
        <v>0</v>
      </c>
      <c r="X622">
        <f t="shared" si="499"/>
        <v>5047.42</v>
      </c>
      <c r="Y622">
        <f t="shared" si="500"/>
        <v>2201.54</v>
      </c>
      <c r="AA622">
        <v>54346617</v>
      </c>
      <c r="AB622">
        <f t="shared" si="501"/>
        <v>239.02</v>
      </c>
      <c r="AC622">
        <f t="shared" si="502"/>
        <v>5.88</v>
      </c>
      <c r="AD622">
        <f t="shared" si="503"/>
        <v>146.99</v>
      </c>
      <c r="AE622">
        <f t="shared" si="504"/>
        <v>11.07</v>
      </c>
      <c r="AF622">
        <f t="shared" si="505"/>
        <v>86.15</v>
      </c>
      <c r="AG622">
        <f t="shared" si="506"/>
        <v>0</v>
      </c>
      <c r="AH622">
        <f t="shared" si="507"/>
        <v>7.42</v>
      </c>
      <c r="AI622">
        <f t="shared" si="508"/>
        <v>0</v>
      </c>
      <c r="AJ622">
        <f t="shared" si="509"/>
        <v>0</v>
      </c>
      <c r="AK622">
        <v>239.02</v>
      </c>
      <c r="AL622">
        <v>5.88</v>
      </c>
      <c r="AM622">
        <v>146.99</v>
      </c>
      <c r="AN622">
        <v>11.07</v>
      </c>
      <c r="AO622">
        <v>86.15</v>
      </c>
      <c r="AP622">
        <v>0</v>
      </c>
      <c r="AQ622">
        <v>7.42</v>
      </c>
      <c r="AR622">
        <v>0</v>
      </c>
      <c r="AS622">
        <v>0</v>
      </c>
      <c r="AT622">
        <v>94</v>
      </c>
      <c r="AU622">
        <v>41</v>
      </c>
      <c r="AV622">
        <v>1.087</v>
      </c>
      <c r="AW622">
        <v>1</v>
      </c>
      <c r="AZ622">
        <v>1</v>
      </c>
      <c r="BA622">
        <v>28.67</v>
      </c>
      <c r="BB622">
        <v>9.39</v>
      </c>
      <c r="BC622">
        <v>8.24</v>
      </c>
      <c r="BD622" t="s">
        <v>3</v>
      </c>
      <c r="BE622" t="s">
        <v>3</v>
      </c>
      <c r="BF622" t="s">
        <v>3</v>
      </c>
      <c r="BG622" t="s">
        <v>3</v>
      </c>
      <c r="BH622">
        <v>0</v>
      </c>
      <c r="BI622">
        <v>1</v>
      </c>
      <c r="BJ622" t="s">
        <v>50</v>
      </c>
      <c r="BM622">
        <v>235</v>
      </c>
      <c r="BN622">
        <v>0</v>
      </c>
      <c r="BO622" t="s">
        <v>48</v>
      </c>
      <c r="BP622">
        <v>1</v>
      </c>
      <c r="BQ622">
        <v>30</v>
      </c>
      <c r="BR622">
        <v>0</v>
      </c>
      <c r="BS622">
        <v>28.67</v>
      </c>
      <c r="BT622">
        <v>1</v>
      </c>
      <c r="BU622">
        <v>1</v>
      </c>
      <c r="BV622">
        <v>1</v>
      </c>
      <c r="BW622">
        <v>1</v>
      </c>
      <c r="BX622">
        <v>1</v>
      </c>
      <c r="BY622" t="s">
        <v>3</v>
      </c>
      <c r="BZ622">
        <v>94</v>
      </c>
      <c r="CA622">
        <v>41</v>
      </c>
      <c r="CB622" t="s">
        <v>3</v>
      </c>
      <c r="CE622">
        <v>30</v>
      </c>
      <c r="CF622">
        <v>0</v>
      </c>
      <c r="CG622">
        <v>0</v>
      </c>
      <c r="CM622">
        <v>0</v>
      </c>
      <c r="CN622" t="s">
        <v>3</v>
      </c>
      <c r="CO622">
        <v>0</v>
      </c>
      <c r="CP622">
        <f t="shared" si="510"/>
        <v>8467.17</v>
      </c>
      <c r="CQ622">
        <f t="shared" si="511"/>
        <v>48.45</v>
      </c>
      <c r="CR622">
        <f t="shared" si="512"/>
        <v>1500.33</v>
      </c>
      <c r="CS622">
        <f t="shared" si="513"/>
        <v>344.9</v>
      </c>
      <c r="CT622">
        <f t="shared" si="514"/>
        <v>2684.95</v>
      </c>
      <c r="CU622">
        <f t="shared" si="515"/>
        <v>0</v>
      </c>
      <c r="CV622">
        <f t="shared" si="516"/>
        <v>8.0655400000000004</v>
      </c>
      <c r="CW622">
        <f t="shared" si="517"/>
        <v>0</v>
      </c>
      <c r="CX622">
        <f t="shared" si="518"/>
        <v>0</v>
      </c>
      <c r="CY622">
        <f t="shared" si="519"/>
        <v>5047.424</v>
      </c>
      <c r="CZ622">
        <f t="shared" si="520"/>
        <v>2201.5360000000001</v>
      </c>
      <c r="DC622" t="s">
        <v>3</v>
      </c>
      <c r="DD622" t="s">
        <v>3</v>
      </c>
      <c r="DE622" t="s">
        <v>3</v>
      </c>
      <c r="DF622" t="s">
        <v>3</v>
      </c>
      <c r="DG622" t="s">
        <v>3</v>
      </c>
      <c r="DH622" t="s">
        <v>3</v>
      </c>
      <c r="DI622" t="s">
        <v>3</v>
      </c>
      <c r="DJ622" t="s">
        <v>3</v>
      </c>
      <c r="DK622" t="s">
        <v>3</v>
      </c>
      <c r="DL622" t="s">
        <v>3</v>
      </c>
      <c r="DM622" t="s">
        <v>3</v>
      </c>
      <c r="DN622">
        <v>114</v>
      </c>
      <c r="DO622">
        <v>80</v>
      </c>
      <c r="DP622">
        <v>1.087</v>
      </c>
      <c r="DQ622">
        <v>1</v>
      </c>
      <c r="DU622">
        <v>1013</v>
      </c>
      <c r="DV622" t="s">
        <v>45</v>
      </c>
      <c r="DW622" t="s">
        <v>45</v>
      </c>
      <c r="DX622">
        <v>1</v>
      </c>
      <c r="DZ622" t="s">
        <v>3</v>
      </c>
      <c r="EA622" t="s">
        <v>3</v>
      </c>
      <c r="EB622" t="s">
        <v>3</v>
      </c>
      <c r="EC622" t="s">
        <v>3</v>
      </c>
      <c r="EE622">
        <v>54007979</v>
      </c>
      <c r="EF622">
        <v>30</v>
      </c>
      <c r="EG622" t="s">
        <v>25</v>
      </c>
      <c r="EH622">
        <v>0</v>
      </c>
      <c r="EI622" t="s">
        <v>3</v>
      </c>
      <c r="EJ622">
        <v>1</v>
      </c>
      <c r="EK622">
        <v>235</v>
      </c>
      <c r="EL622" t="s">
        <v>26</v>
      </c>
      <c r="EM622" t="s">
        <v>27</v>
      </c>
      <c r="EO622" t="s">
        <v>3</v>
      </c>
      <c r="EQ622">
        <v>0</v>
      </c>
      <c r="ER622">
        <v>239.02</v>
      </c>
      <c r="ES622">
        <v>5.88</v>
      </c>
      <c r="ET622">
        <v>146.99</v>
      </c>
      <c r="EU622">
        <v>11.07</v>
      </c>
      <c r="EV622">
        <v>86.15</v>
      </c>
      <c r="EW622">
        <v>7.42</v>
      </c>
      <c r="EX622">
        <v>0</v>
      </c>
      <c r="EY622">
        <v>0</v>
      </c>
      <c r="FQ622">
        <v>0</v>
      </c>
      <c r="FR622">
        <f t="shared" si="521"/>
        <v>0</v>
      </c>
      <c r="FS622">
        <v>0</v>
      </c>
      <c r="FX622">
        <v>114</v>
      </c>
      <c r="FY622">
        <v>80</v>
      </c>
      <c r="GA622" t="s">
        <v>3</v>
      </c>
      <c r="GD622">
        <v>0</v>
      </c>
      <c r="GF622">
        <v>607988226</v>
      </c>
      <c r="GG622">
        <v>2</v>
      </c>
      <c r="GH622">
        <v>1</v>
      </c>
      <c r="GI622">
        <v>2</v>
      </c>
      <c r="GJ622">
        <v>0</v>
      </c>
      <c r="GK622">
        <f>ROUND(R622*(R12)/100,2)</f>
        <v>1104.1400000000001</v>
      </c>
      <c r="GL622">
        <f t="shared" si="522"/>
        <v>0</v>
      </c>
      <c r="GM622">
        <f t="shared" si="523"/>
        <v>16820.27</v>
      </c>
      <c r="GN622">
        <f t="shared" si="524"/>
        <v>16820.27</v>
      </c>
      <c r="GO622">
        <f t="shared" si="525"/>
        <v>0</v>
      </c>
      <c r="GP622">
        <f t="shared" si="526"/>
        <v>0</v>
      </c>
      <c r="GR622">
        <v>0</v>
      </c>
      <c r="GS622">
        <v>0</v>
      </c>
      <c r="GT622">
        <v>0</v>
      </c>
      <c r="GU622" t="s">
        <v>3</v>
      </c>
      <c r="GV622">
        <f t="shared" si="527"/>
        <v>0</v>
      </c>
      <c r="GW622">
        <v>1</v>
      </c>
      <c r="GX622">
        <f t="shared" si="528"/>
        <v>0</v>
      </c>
      <c r="HA622">
        <v>0</v>
      </c>
      <c r="HB622">
        <v>0</v>
      </c>
      <c r="HC622">
        <f t="shared" si="529"/>
        <v>0</v>
      </c>
      <c r="HE622" t="s">
        <v>3</v>
      </c>
      <c r="HF622" t="s">
        <v>3</v>
      </c>
      <c r="HM622" t="s">
        <v>3</v>
      </c>
      <c r="HN622" t="s">
        <v>3</v>
      </c>
      <c r="HO622" t="s">
        <v>3</v>
      </c>
      <c r="HP622" t="s">
        <v>3</v>
      </c>
      <c r="HQ622" t="s">
        <v>3</v>
      </c>
      <c r="IK622">
        <v>0</v>
      </c>
    </row>
    <row r="623" spans="1:245" x14ac:dyDescent="0.2">
      <c r="A623">
        <v>17</v>
      </c>
      <c r="B623">
        <v>0</v>
      </c>
      <c r="C623">
        <f>ROW(SmtRes!A166)</f>
        <v>166</v>
      </c>
      <c r="D623">
        <f>ROW(EtalonRes!A288)</f>
        <v>288</v>
      </c>
      <c r="E623" t="s">
        <v>186</v>
      </c>
      <c r="F623" t="s">
        <v>52</v>
      </c>
      <c r="G623" t="s">
        <v>187</v>
      </c>
      <c r="H623" t="s">
        <v>54</v>
      </c>
      <c r="I623">
        <v>5.1999999999999998E-2</v>
      </c>
      <c r="J623">
        <v>0</v>
      </c>
      <c r="K623">
        <v>5.1999999999999998E-2</v>
      </c>
      <c r="O623">
        <f t="shared" si="490"/>
        <v>4424.04</v>
      </c>
      <c r="P623">
        <f t="shared" si="491"/>
        <v>2048.5500000000002</v>
      </c>
      <c r="Q623">
        <f t="shared" si="492"/>
        <v>625.19000000000005</v>
      </c>
      <c r="R623">
        <f t="shared" si="493"/>
        <v>164.28</v>
      </c>
      <c r="S623">
        <f t="shared" si="494"/>
        <v>1750.3</v>
      </c>
      <c r="T623">
        <f t="shared" si="495"/>
        <v>0</v>
      </c>
      <c r="U623">
        <f t="shared" si="496"/>
        <v>4.9515023999999999</v>
      </c>
      <c r="V623">
        <f t="shared" si="497"/>
        <v>0</v>
      </c>
      <c r="W623">
        <f t="shared" si="498"/>
        <v>0</v>
      </c>
      <c r="X623">
        <f t="shared" si="499"/>
        <v>1382.74</v>
      </c>
      <c r="Y623">
        <f t="shared" si="500"/>
        <v>717.62</v>
      </c>
      <c r="AA623">
        <v>54346617</v>
      </c>
      <c r="AB623">
        <f t="shared" si="501"/>
        <v>7053.08</v>
      </c>
      <c r="AC623">
        <f t="shared" si="502"/>
        <v>4781</v>
      </c>
      <c r="AD623">
        <f t="shared" si="503"/>
        <v>1191.97</v>
      </c>
      <c r="AE623">
        <f t="shared" si="504"/>
        <v>101.46</v>
      </c>
      <c r="AF623">
        <f t="shared" si="505"/>
        <v>1080.1099999999999</v>
      </c>
      <c r="AG623">
        <f t="shared" si="506"/>
        <v>0</v>
      </c>
      <c r="AH623">
        <f t="shared" si="507"/>
        <v>87.6</v>
      </c>
      <c r="AI623">
        <f t="shared" si="508"/>
        <v>0</v>
      </c>
      <c r="AJ623">
        <f t="shared" si="509"/>
        <v>0</v>
      </c>
      <c r="AK623">
        <v>7053.08</v>
      </c>
      <c r="AL623">
        <v>4781</v>
      </c>
      <c r="AM623">
        <v>1191.97</v>
      </c>
      <c r="AN623">
        <v>101.46</v>
      </c>
      <c r="AO623">
        <v>1080.1099999999999</v>
      </c>
      <c r="AP623">
        <v>0</v>
      </c>
      <c r="AQ623">
        <v>87.6</v>
      </c>
      <c r="AR623">
        <v>0</v>
      </c>
      <c r="AS623">
        <v>0</v>
      </c>
      <c r="AT623">
        <v>79</v>
      </c>
      <c r="AU623">
        <v>41</v>
      </c>
      <c r="AV623">
        <v>1.087</v>
      </c>
      <c r="AW623">
        <v>1</v>
      </c>
      <c r="AZ623">
        <v>1</v>
      </c>
      <c r="BA623">
        <v>28.67</v>
      </c>
      <c r="BB623">
        <v>9.2799999999999994</v>
      </c>
      <c r="BC623">
        <v>8.24</v>
      </c>
      <c r="BD623" t="s">
        <v>3</v>
      </c>
      <c r="BE623" t="s">
        <v>3</v>
      </c>
      <c r="BF623" t="s">
        <v>3</v>
      </c>
      <c r="BG623" t="s">
        <v>3</v>
      </c>
      <c r="BH623">
        <v>0</v>
      </c>
      <c r="BI623">
        <v>2</v>
      </c>
      <c r="BJ623" t="s">
        <v>55</v>
      </c>
      <c r="BM623">
        <v>319</v>
      </c>
      <c r="BN623">
        <v>0</v>
      </c>
      <c r="BO623" t="s">
        <v>52</v>
      </c>
      <c r="BP623">
        <v>1</v>
      </c>
      <c r="BQ623">
        <v>40</v>
      </c>
      <c r="BR623">
        <v>0</v>
      </c>
      <c r="BS623">
        <v>28.67</v>
      </c>
      <c r="BT623">
        <v>1</v>
      </c>
      <c r="BU623">
        <v>1</v>
      </c>
      <c r="BV623">
        <v>1</v>
      </c>
      <c r="BW623">
        <v>1</v>
      </c>
      <c r="BX623">
        <v>1</v>
      </c>
      <c r="BY623" t="s">
        <v>3</v>
      </c>
      <c r="BZ623">
        <v>79</v>
      </c>
      <c r="CA623">
        <v>41</v>
      </c>
      <c r="CB623" t="s">
        <v>3</v>
      </c>
      <c r="CE623">
        <v>30</v>
      </c>
      <c r="CF623">
        <v>0</v>
      </c>
      <c r="CG623">
        <v>0</v>
      </c>
      <c r="CM623">
        <v>0</v>
      </c>
      <c r="CN623" t="s">
        <v>3</v>
      </c>
      <c r="CO623">
        <v>0</v>
      </c>
      <c r="CP623">
        <f t="shared" si="510"/>
        <v>4424.04</v>
      </c>
      <c r="CQ623">
        <f t="shared" si="511"/>
        <v>39395.440000000002</v>
      </c>
      <c r="CR623">
        <f t="shared" si="512"/>
        <v>12023.82</v>
      </c>
      <c r="CS623">
        <f t="shared" si="513"/>
        <v>3162.01</v>
      </c>
      <c r="CT623">
        <f t="shared" si="514"/>
        <v>33660.870000000003</v>
      </c>
      <c r="CU623">
        <f t="shared" si="515"/>
        <v>0</v>
      </c>
      <c r="CV623">
        <f t="shared" si="516"/>
        <v>95.221199999999996</v>
      </c>
      <c r="CW623">
        <f t="shared" si="517"/>
        <v>0</v>
      </c>
      <c r="CX623">
        <f t="shared" si="518"/>
        <v>0</v>
      </c>
      <c r="CY623">
        <f t="shared" si="519"/>
        <v>1382.7370000000001</v>
      </c>
      <c r="CZ623">
        <f t="shared" si="520"/>
        <v>717.62299999999993</v>
      </c>
      <c r="DC623" t="s">
        <v>3</v>
      </c>
      <c r="DD623" t="s">
        <v>3</v>
      </c>
      <c r="DE623" t="s">
        <v>3</v>
      </c>
      <c r="DF623" t="s">
        <v>3</v>
      </c>
      <c r="DG623" t="s">
        <v>3</v>
      </c>
      <c r="DH623" t="s">
        <v>3</v>
      </c>
      <c r="DI623" t="s">
        <v>3</v>
      </c>
      <c r="DJ623" t="s">
        <v>3</v>
      </c>
      <c r="DK623" t="s">
        <v>3</v>
      </c>
      <c r="DL623" t="s">
        <v>3</v>
      </c>
      <c r="DM623" t="s">
        <v>3</v>
      </c>
      <c r="DN623">
        <v>114</v>
      </c>
      <c r="DO623">
        <v>67</v>
      </c>
      <c r="DP623">
        <v>1.087</v>
      </c>
      <c r="DQ623">
        <v>1</v>
      </c>
      <c r="DU623">
        <v>1013</v>
      </c>
      <c r="DV623" t="s">
        <v>54</v>
      </c>
      <c r="DW623" t="s">
        <v>54</v>
      </c>
      <c r="DX623">
        <v>1</v>
      </c>
      <c r="DZ623" t="s">
        <v>3</v>
      </c>
      <c r="EA623" t="s">
        <v>3</v>
      </c>
      <c r="EB623" t="s">
        <v>3</v>
      </c>
      <c r="EC623" t="s">
        <v>3</v>
      </c>
      <c r="EE623">
        <v>54008063</v>
      </c>
      <c r="EF623">
        <v>40</v>
      </c>
      <c r="EG623" t="s">
        <v>56</v>
      </c>
      <c r="EH623">
        <v>0</v>
      </c>
      <c r="EI623" t="s">
        <v>3</v>
      </c>
      <c r="EJ623">
        <v>2</v>
      </c>
      <c r="EK623">
        <v>319</v>
      </c>
      <c r="EL623" t="s">
        <v>57</v>
      </c>
      <c r="EM623" t="s">
        <v>58</v>
      </c>
      <c r="EO623" t="s">
        <v>3</v>
      </c>
      <c r="EQ623">
        <v>0</v>
      </c>
      <c r="ER623">
        <v>7053.08</v>
      </c>
      <c r="ES623">
        <v>4781</v>
      </c>
      <c r="ET623">
        <v>1191.97</v>
      </c>
      <c r="EU623">
        <v>101.46</v>
      </c>
      <c r="EV623">
        <v>1080.1099999999999</v>
      </c>
      <c r="EW623">
        <v>87.6</v>
      </c>
      <c r="EX623">
        <v>0</v>
      </c>
      <c r="EY623">
        <v>0</v>
      </c>
      <c r="FQ623">
        <v>0</v>
      </c>
      <c r="FR623">
        <f t="shared" si="521"/>
        <v>0</v>
      </c>
      <c r="FS623">
        <v>0</v>
      </c>
      <c r="FX623">
        <v>114</v>
      </c>
      <c r="FY623">
        <v>67</v>
      </c>
      <c r="GA623" t="s">
        <v>3</v>
      </c>
      <c r="GD623">
        <v>0</v>
      </c>
      <c r="GF623">
        <v>-492700056</v>
      </c>
      <c r="GG623">
        <v>2</v>
      </c>
      <c r="GH623">
        <v>1</v>
      </c>
      <c r="GI623">
        <v>2</v>
      </c>
      <c r="GJ623">
        <v>0</v>
      </c>
      <c r="GK623">
        <f>ROUND(R623*(R12)/100,2)</f>
        <v>262.85000000000002</v>
      </c>
      <c r="GL623">
        <f t="shared" si="522"/>
        <v>0</v>
      </c>
      <c r="GM623">
        <f t="shared" si="523"/>
        <v>6787.25</v>
      </c>
      <c r="GN623">
        <f t="shared" si="524"/>
        <v>0</v>
      </c>
      <c r="GO623">
        <f t="shared" si="525"/>
        <v>6787.25</v>
      </c>
      <c r="GP623">
        <f t="shared" si="526"/>
        <v>0</v>
      </c>
      <c r="GR623">
        <v>0</v>
      </c>
      <c r="GS623">
        <v>0</v>
      </c>
      <c r="GT623">
        <v>0</v>
      </c>
      <c r="GU623" t="s">
        <v>3</v>
      </c>
      <c r="GV623">
        <f t="shared" si="527"/>
        <v>0</v>
      </c>
      <c r="GW623">
        <v>1</v>
      </c>
      <c r="GX623">
        <f t="shared" si="528"/>
        <v>0</v>
      </c>
      <c r="HA623">
        <v>0</v>
      </c>
      <c r="HB623">
        <v>0</v>
      </c>
      <c r="HC623">
        <f t="shared" si="529"/>
        <v>0</v>
      </c>
      <c r="HE623" t="s">
        <v>3</v>
      </c>
      <c r="HF623" t="s">
        <v>3</v>
      </c>
      <c r="HM623" t="s">
        <v>3</v>
      </c>
      <c r="HN623" t="s">
        <v>3</v>
      </c>
      <c r="HO623" t="s">
        <v>3</v>
      </c>
      <c r="HP623" t="s">
        <v>3</v>
      </c>
      <c r="HQ623" t="s">
        <v>3</v>
      </c>
      <c r="IK623">
        <v>0</v>
      </c>
    </row>
    <row r="624" spans="1:245" x14ac:dyDescent="0.2">
      <c r="A624">
        <v>17</v>
      </c>
      <c r="B624">
        <v>0</v>
      </c>
      <c r="C624">
        <f>ROW(SmtRes!A167)</f>
        <v>167</v>
      </c>
      <c r="D624">
        <f>ROW(EtalonRes!A289)</f>
        <v>289</v>
      </c>
      <c r="E624" t="s">
        <v>188</v>
      </c>
      <c r="F624" t="s">
        <v>60</v>
      </c>
      <c r="G624" t="s">
        <v>189</v>
      </c>
      <c r="H624" t="s">
        <v>62</v>
      </c>
      <c r="I624">
        <v>4</v>
      </c>
      <c r="J624">
        <v>0</v>
      </c>
      <c r="K624">
        <v>4</v>
      </c>
      <c r="O624">
        <f t="shared" si="490"/>
        <v>12530.27</v>
      </c>
      <c r="P624">
        <f t="shared" si="491"/>
        <v>188.53</v>
      </c>
      <c r="Q624">
        <f t="shared" si="492"/>
        <v>7650.75</v>
      </c>
      <c r="R624">
        <f t="shared" si="493"/>
        <v>3724.81</v>
      </c>
      <c r="S624">
        <f t="shared" si="494"/>
        <v>4690.99</v>
      </c>
      <c r="T624">
        <f t="shared" si="495"/>
        <v>0</v>
      </c>
      <c r="U624">
        <f t="shared" si="496"/>
        <v>12.783119999999998</v>
      </c>
      <c r="V624">
        <f t="shared" si="497"/>
        <v>0</v>
      </c>
      <c r="W624">
        <f t="shared" si="498"/>
        <v>0</v>
      </c>
      <c r="X624">
        <f t="shared" si="499"/>
        <v>3705.88</v>
      </c>
      <c r="Y624">
        <f t="shared" si="500"/>
        <v>1923.31</v>
      </c>
      <c r="AA624">
        <v>54346617</v>
      </c>
      <c r="AB624">
        <f t="shared" si="501"/>
        <v>194</v>
      </c>
      <c r="AC624">
        <f t="shared" si="502"/>
        <v>5.72</v>
      </c>
      <c r="AD624">
        <f t="shared" si="503"/>
        <v>150.65</v>
      </c>
      <c r="AE624">
        <f t="shared" si="504"/>
        <v>29.88</v>
      </c>
      <c r="AF624">
        <f t="shared" si="505"/>
        <v>37.630000000000003</v>
      </c>
      <c r="AG624">
        <f t="shared" si="506"/>
        <v>0</v>
      </c>
      <c r="AH624">
        <f t="shared" si="507"/>
        <v>2.94</v>
      </c>
      <c r="AI624">
        <f t="shared" si="508"/>
        <v>0</v>
      </c>
      <c r="AJ624">
        <f t="shared" si="509"/>
        <v>0</v>
      </c>
      <c r="AK624">
        <v>194</v>
      </c>
      <c r="AL624">
        <v>5.72</v>
      </c>
      <c r="AM624">
        <v>150.65</v>
      </c>
      <c r="AN624">
        <v>29.88</v>
      </c>
      <c r="AO624">
        <v>37.630000000000003</v>
      </c>
      <c r="AP624">
        <v>0</v>
      </c>
      <c r="AQ624">
        <v>2.94</v>
      </c>
      <c r="AR624">
        <v>0</v>
      </c>
      <c r="AS624">
        <v>0</v>
      </c>
      <c r="AT624">
        <v>79</v>
      </c>
      <c r="AU624">
        <v>41</v>
      </c>
      <c r="AV624">
        <v>1.087</v>
      </c>
      <c r="AW624">
        <v>1</v>
      </c>
      <c r="AZ624">
        <v>1</v>
      </c>
      <c r="BA624">
        <v>28.67</v>
      </c>
      <c r="BB624">
        <v>11.68</v>
      </c>
      <c r="BC624">
        <v>8.24</v>
      </c>
      <c r="BD624" t="s">
        <v>3</v>
      </c>
      <c r="BE624" t="s">
        <v>3</v>
      </c>
      <c r="BF624" t="s">
        <v>3</v>
      </c>
      <c r="BG624" t="s">
        <v>3</v>
      </c>
      <c r="BH624">
        <v>0</v>
      </c>
      <c r="BI624">
        <v>2</v>
      </c>
      <c r="BJ624" t="s">
        <v>63</v>
      </c>
      <c r="BM624">
        <v>329</v>
      </c>
      <c r="BN624">
        <v>0</v>
      </c>
      <c r="BO624" t="s">
        <v>60</v>
      </c>
      <c r="BP624">
        <v>1</v>
      </c>
      <c r="BQ624">
        <v>40</v>
      </c>
      <c r="BR624">
        <v>0</v>
      </c>
      <c r="BS624">
        <v>28.67</v>
      </c>
      <c r="BT624">
        <v>1</v>
      </c>
      <c r="BU624">
        <v>1</v>
      </c>
      <c r="BV624">
        <v>1</v>
      </c>
      <c r="BW624">
        <v>1</v>
      </c>
      <c r="BX624">
        <v>1</v>
      </c>
      <c r="BY624" t="s">
        <v>3</v>
      </c>
      <c r="BZ624">
        <v>79</v>
      </c>
      <c r="CA624">
        <v>41</v>
      </c>
      <c r="CB624" t="s">
        <v>3</v>
      </c>
      <c r="CE624">
        <v>30</v>
      </c>
      <c r="CF624">
        <v>0</v>
      </c>
      <c r="CG624">
        <v>0</v>
      </c>
      <c r="CM624">
        <v>0</v>
      </c>
      <c r="CN624" t="s">
        <v>3</v>
      </c>
      <c r="CO624">
        <v>0</v>
      </c>
      <c r="CP624">
        <f t="shared" si="510"/>
        <v>12530.27</v>
      </c>
      <c r="CQ624">
        <f t="shared" si="511"/>
        <v>47.13</v>
      </c>
      <c r="CR624">
        <f t="shared" si="512"/>
        <v>1912.72</v>
      </c>
      <c r="CS624">
        <f t="shared" si="513"/>
        <v>931.2</v>
      </c>
      <c r="CT624">
        <f t="shared" si="514"/>
        <v>1172.5999999999999</v>
      </c>
      <c r="CU624">
        <f t="shared" si="515"/>
        <v>0</v>
      </c>
      <c r="CV624">
        <f t="shared" si="516"/>
        <v>3.1957799999999996</v>
      </c>
      <c r="CW624">
        <f t="shared" si="517"/>
        <v>0</v>
      </c>
      <c r="CX624">
        <f t="shared" si="518"/>
        <v>0</v>
      </c>
      <c r="CY624">
        <f t="shared" si="519"/>
        <v>3705.8820999999998</v>
      </c>
      <c r="CZ624">
        <f t="shared" si="520"/>
        <v>1923.3058999999998</v>
      </c>
      <c r="DC624" t="s">
        <v>3</v>
      </c>
      <c r="DD624" t="s">
        <v>3</v>
      </c>
      <c r="DE624" t="s">
        <v>3</v>
      </c>
      <c r="DF624" t="s">
        <v>3</v>
      </c>
      <c r="DG624" t="s">
        <v>3</v>
      </c>
      <c r="DH624" t="s">
        <v>3</v>
      </c>
      <c r="DI624" t="s">
        <v>3</v>
      </c>
      <c r="DJ624" t="s">
        <v>3</v>
      </c>
      <c r="DK624" t="s">
        <v>3</v>
      </c>
      <c r="DL624" t="s">
        <v>3</v>
      </c>
      <c r="DM624" t="s">
        <v>3</v>
      </c>
      <c r="DN624">
        <v>114</v>
      </c>
      <c r="DO624">
        <v>67</v>
      </c>
      <c r="DP624">
        <v>1.087</v>
      </c>
      <c r="DQ624">
        <v>1</v>
      </c>
      <c r="DU624">
        <v>1013</v>
      </c>
      <c r="DV624" t="s">
        <v>62</v>
      </c>
      <c r="DW624" t="s">
        <v>62</v>
      </c>
      <c r="DX624">
        <v>1</v>
      </c>
      <c r="DZ624" t="s">
        <v>3</v>
      </c>
      <c r="EA624" t="s">
        <v>3</v>
      </c>
      <c r="EB624" t="s">
        <v>3</v>
      </c>
      <c r="EC624" t="s">
        <v>3</v>
      </c>
      <c r="EE624">
        <v>54008073</v>
      </c>
      <c r="EF624">
        <v>40</v>
      </c>
      <c r="EG624" t="s">
        <v>56</v>
      </c>
      <c r="EH624">
        <v>0</v>
      </c>
      <c r="EI624" t="s">
        <v>3</v>
      </c>
      <c r="EJ624">
        <v>2</v>
      </c>
      <c r="EK624">
        <v>329</v>
      </c>
      <c r="EL624" t="s">
        <v>64</v>
      </c>
      <c r="EM624" t="s">
        <v>65</v>
      </c>
      <c r="EO624" t="s">
        <v>3</v>
      </c>
      <c r="EQ624">
        <v>0</v>
      </c>
      <c r="ER624">
        <v>194</v>
      </c>
      <c r="ES624">
        <v>5.72</v>
      </c>
      <c r="ET624">
        <v>150.65</v>
      </c>
      <c r="EU624">
        <v>29.88</v>
      </c>
      <c r="EV624">
        <v>37.630000000000003</v>
      </c>
      <c r="EW624">
        <v>2.94</v>
      </c>
      <c r="EX624">
        <v>0</v>
      </c>
      <c r="EY624">
        <v>0</v>
      </c>
      <c r="FQ624">
        <v>0</v>
      </c>
      <c r="FR624">
        <f t="shared" si="521"/>
        <v>0</v>
      </c>
      <c r="FS624">
        <v>0</v>
      </c>
      <c r="FX624">
        <v>114</v>
      </c>
      <c r="FY624">
        <v>67</v>
      </c>
      <c r="GA624" t="s">
        <v>3</v>
      </c>
      <c r="GD624">
        <v>0</v>
      </c>
      <c r="GF624">
        <v>-529037221</v>
      </c>
      <c r="GG624">
        <v>2</v>
      </c>
      <c r="GH624">
        <v>1</v>
      </c>
      <c r="GI624">
        <v>2</v>
      </c>
      <c r="GJ624">
        <v>0</v>
      </c>
      <c r="GK624">
        <f>ROUND(R624*(R12)/100,2)</f>
        <v>5959.7</v>
      </c>
      <c r="GL624">
        <f t="shared" si="522"/>
        <v>0</v>
      </c>
      <c r="GM624">
        <f t="shared" si="523"/>
        <v>24119.16</v>
      </c>
      <c r="GN624">
        <f t="shared" si="524"/>
        <v>0</v>
      </c>
      <c r="GO624">
        <f t="shared" si="525"/>
        <v>24119.16</v>
      </c>
      <c r="GP624">
        <f t="shared" si="526"/>
        <v>0</v>
      </c>
      <c r="GR624">
        <v>0</v>
      </c>
      <c r="GS624">
        <v>0</v>
      </c>
      <c r="GT624">
        <v>0</v>
      </c>
      <c r="GU624" t="s">
        <v>3</v>
      </c>
      <c r="GV624">
        <f t="shared" si="527"/>
        <v>0</v>
      </c>
      <c r="GW624">
        <v>1</v>
      </c>
      <c r="GX624">
        <f t="shared" si="528"/>
        <v>0</v>
      </c>
      <c r="HA624">
        <v>0</v>
      </c>
      <c r="HB624">
        <v>0</v>
      </c>
      <c r="HC624">
        <f t="shared" si="529"/>
        <v>0</v>
      </c>
      <c r="HE624" t="s">
        <v>3</v>
      </c>
      <c r="HF624" t="s">
        <v>3</v>
      </c>
      <c r="HM624" t="s">
        <v>3</v>
      </c>
      <c r="HN624" t="s">
        <v>3</v>
      </c>
      <c r="HO624" t="s">
        <v>3</v>
      </c>
      <c r="HP624" t="s">
        <v>3</v>
      </c>
      <c r="HQ624" t="s">
        <v>3</v>
      </c>
      <c r="IK624">
        <v>0</v>
      </c>
    </row>
    <row r="625" spans="1:245" x14ac:dyDescent="0.2">
      <c r="A625">
        <v>17</v>
      </c>
      <c r="B625">
        <v>0</v>
      </c>
      <c r="C625">
        <f>ROW(SmtRes!A168)</f>
        <v>168</v>
      </c>
      <c r="D625">
        <f>ROW(EtalonRes!A290)</f>
        <v>290</v>
      </c>
      <c r="E625" t="s">
        <v>190</v>
      </c>
      <c r="F625" t="s">
        <v>335</v>
      </c>
      <c r="G625" t="s">
        <v>336</v>
      </c>
      <c r="H625" t="s">
        <v>62</v>
      </c>
      <c r="I625">
        <v>2</v>
      </c>
      <c r="J625">
        <v>0</v>
      </c>
      <c r="K625">
        <v>2</v>
      </c>
      <c r="O625">
        <f t="shared" si="490"/>
        <v>1063.8499999999999</v>
      </c>
      <c r="P625">
        <f t="shared" si="491"/>
        <v>0</v>
      </c>
      <c r="Q625">
        <f t="shared" si="492"/>
        <v>906.16</v>
      </c>
      <c r="R625">
        <f t="shared" si="493"/>
        <v>465.03</v>
      </c>
      <c r="S625">
        <f t="shared" si="494"/>
        <v>157.69</v>
      </c>
      <c r="T625">
        <f t="shared" si="495"/>
        <v>0</v>
      </c>
      <c r="U625">
        <f t="shared" si="496"/>
        <v>0.45653999999999995</v>
      </c>
      <c r="V625">
        <f t="shared" si="497"/>
        <v>0</v>
      </c>
      <c r="W625">
        <f t="shared" si="498"/>
        <v>0</v>
      </c>
      <c r="X625">
        <f t="shared" si="499"/>
        <v>124.58</v>
      </c>
      <c r="Y625">
        <f t="shared" si="500"/>
        <v>64.650000000000006</v>
      </c>
      <c r="AA625">
        <v>54346617</v>
      </c>
      <c r="AB625">
        <f t="shared" si="501"/>
        <v>37.119999999999997</v>
      </c>
      <c r="AC625">
        <f t="shared" si="502"/>
        <v>0</v>
      </c>
      <c r="AD625">
        <f t="shared" si="503"/>
        <v>34.590000000000003</v>
      </c>
      <c r="AE625">
        <f t="shared" si="504"/>
        <v>7.46</v>
      </c>
      <c r="AF625">
        <f t="shared" si="505"/>
        <v>2.5299999999999998</v>
      </c>
      <c r="AG625">
        <f t="shared" si="506"/>
        <v>0</v>
      </c>
      <c r="AH625">
        <f t="shared" si="507"/>
        <v>0.21</v>
      </c>
      <c r="AI625">
        <f t="shared" si="508"/>
        <v>0</v>
      </c>
      <c r="AJ625">
        <f t="shared" si="509"/>
        <v>0</v>
      </c>
      <c r="AK625">
        <v>37.119999999999997</v>
      </c>
      <c r="AL625">
        <v>0</v>
      </c>
      <c r="AM625">
        <v>34.590000000000003</v>
      </c>
      <c r="AN625">
        <v>7.46</v>
      </c>
      <c r="AO625">
        <v>2.5299999999999998</v>
      </c>
      <c r="AP625">
        <v>0</v>
      </c>
      <c r="AQ625">
        <v>0.21</v>
      </c>
      <c r="AR625">
        <v>0</v>
      </c>
      <c r="AS625">
        <v>0</v>
      </c>
      <c r="AT625">
        <v>79</v>
      </c>
      <c r="AU625">
        <v>41</v>
      </c>
      <c r="AV625">
        <v>1.087</v>
      </c>
      <c r="AW625">
        <v>1</v>
      </c>
      <c r="AZ625">
        <v>1</v>
      </c>
      <c r="BA625">
        <v>28.67</v>
      </c>
      <c r="BB625">
        <v>12.05</v>
      </c>
      <c r="BC625">
        <v>1</v>
      </c>
      <c r="BD625" t="s">
        <v>3</v>
      </c>
      <c r="BE625" t="s">
        <v>3</v>
      </c>
      <c r="BF625" t="s">
        <v>3</v>
      </c>
      <c r="BG625" t="s">
        <v>3</v>
      </c>
      <c r="BH625">
        <v>0</v>
      </c>
      <c r="BI625">
        <v>2</v>
      </c>
      <c r="BJ625" t="s">
        <v>337</v>
      </c>
      <c r="BM625">
        <v>326</v>
      </c>
      <c r="BN625">
        <v>0</v>
      </c>
      <c r="BO625" t="s">
        <v>335</v>
      </c>
      <c r="BP625">
        <v>1</v>
      </c>
      <c r="BQ625">
        <v>40</v>
      </c>
      <c r="BR625">
        <v>0</v>
      </c>
      <c r="BS625">
        <v>28.67</v>
      </c>
      <c r="BT625">
        <v>1</v>
      </c>
      <c r="BU625">
        <v>1</v>
      </c>
      <c r="BV625">
        <v>1</v>
      </c>
      <c r="BW625">
        <v>1</v>
      </c>
      <c r="BX625">
        <v>1</v>
      </c>
      <c r="BY625" t="s">
        <v>3</v>
      </c>
      <c r="BZ625">
        <v>79</v>
      </c>
      <c r="CA625">
        <v>41</v>
      </c>
      <c r="CB625" t="s">
        <v>3</v>
      </c>
      <c r="CE625">
        <v>30</v>
      </c>
      <c r="CF625">
        <v>0</v>
      </c>
      <c r="CG625">
        <v>0</v>
      </c>
      <c r="CM625">
        <v>0</v>
      </c>
      <c r="CN625" t="s">
        <v>3</v>
      </c>
      <c r="CO625">
        <v>0</v>
      </c>
      <c r="CP625">
        <f t="shared" si="510"/>
        <v>1063.8499999999999</v>
      </c>
      <c r="CQ625">
        <f t="shared" si="511"/>
        <v>0</v>
      </c>
      <c r="CR625">
        <f t="shared" si="512"/>
        <v>453.08</v>
      </c>
      <c r="CS625">
        <f t="shared" si="513"/>
        <v>232.51</v>
      </c>
      <c r="CT625">
        <f t="shared" si="514"/>
        <v>78.84</v>
      </c>
      <c r="CU625">
        <f t="shared" si="515"/>
        <v>0</v>
      </c>
      <c r="CV625">
        <f t="shared" si="516"/>
        <v>0.22826999999999997</v>
      </c>
      <c r="CW625">
        <f t="shared" si="517"/>
        <v>0</v>
      </c>
      <c r="CX625">
        <f t="shared" si="518"/>
        <v>0</v>
      </c>
      <c r="CY625">
        <f t="shared" si="519"/>
        <v>124.57510000000001</v>
      </c>
      <c r="CZ625">
        <f t="shared" si="520"/>
        <v>64.652899999999988</v>
      </c>
      <c r="DC625" t="s">
        <v>3</v>
      </c>
      <c r="DD625" t="s">
        <v>3</v>
      </c>
      <c r="DE625" t="s">
        <v>3</v>
      </c>
      <c r="DF625" t="s">
        <v>3</v>
      </c>
      <c r="DG625" t="s">
        <v>3</v>
      </c>
      <c r="DH625" t="s">
        <v>3</v>
      </c>
      <c r="DI625" t="s">
        <v>3</v>
      </c>
      <c r="DJ625" t="s">
        <v>3</v>
      </c>
      <c r="DK625" t="s">
        <v>3</v>
      </c>
      <c r="DL625" t="s">
        <v>3</v>
      </c>
      <c r="DM625" t="s">
        <v>3</v>
      </c>
      <c r="DN625">
        <v>114</v>
      </c>
      <c r="DO625">
        <v>67</v>
      </c>
      <c r="DP625">
        <v>1.087</v>
      </c>
      <c r="DQ625">
        <v>1</v>
      </c>
      <c r="DU625">
        <v>1013</v>
      </c>
      <c r="DV625" t="s">
        <v>62</v>
      </c>
      <c r="DW625" t="s">
        <v>62</v>
      </c>
      <c r="DX625">
        <v>1</v>
      </c>
      <c r="DZ625" t="s">
        <v>3</v>
      </c>
      <c r="EA625" t="s">
        <v>3</v>
      </c>
      <c r="EB625" t="s">
        <v>3</v>
      </c>
      <c r="EC625" t="s">
        <v>3</v>
      </c>
      <c r="EE625">
        <v>54008070</v>
      </c>
      <c r="EF625">
        <v>40</v>
      </c>
      <c r="EG625" t="s">
        <v>56</v>
      </c>
      <c r="EH625">
        <v>0</v>
      </c>
      <c r="EI625" t="s">
        <v>3</v>
      </c>
      <c r="EJ625">
        <v>2</v>
      </c>
      <c r="EK625">
        <v>326</v>
      </c>
      <c r="EL625" t="s">
        <v>70</v>
      </c>
      <c r="EM625" t="s">
        <v>71</v>
      </c>
      <c r="EO625" t="s">
        <v>3</v>
      </c>
      <c r="EQ625">
        <v>0</v>
      </c>
      <c r="ER625">
        <v>37.119999999999997</v>
      </c>
      <c r="ES625">
        <v>0</v>
      </c>
      <c r="ET625">
        <v>34.590000000000003</v>
      </c>
      <c r="EU625">
        <v>7.46</v>
      </c>
      <c r="EV625">
        <v>2.5299999999999998</v>
      </c>
      <c r="EW625">
        <v>0.21</v>
      </c>
      <c r="EX625">
        <v>0</v>
      </c>
      <c r="EY625">
        <v>0</v>
      </c>
      <c r="FQ625">
        <v>0</v>
      </c>
      <c r="FR625">
        <f t="shared" si="521"/>
        <v>0</v>
      </c>
      <c r="FS625">
        <v>0</v>
      </c>
      <c r="FX625">
        <v>114</v>
      </c>
      <c r="FY625">
        <v>67</v>
      </c>
      <c r="GA625" t="s">
        <v>3</v>
      </c>
      <c r="GD625">
        <v>0</v>
      </c>
      <c r="GF625">
        <v>-883463094</v>
      </c>
      <c r="GG625">
        <v>2</v>
      </c>
      <c r="GH625">
        <v>1</v>
      </c>
      <c r="GI625">
        <v>2</v>
      </c>
      <c r="GJ625">
        <v>0</v>
      </c>
      <c r="GK625">
        <f>ROUND(R625*(R12)/100,2)</f>
        <v>744.05</v>
      </c>
      <c r="GL625">
        <f t="shared" si="522"/>
        <v>0</v>
      </c>
      <c r="GM625">
        <f t="shared" si="523"/>
        <v>1997.13</v>
      </c>
      <c r="GN625">
        <f t="shared" si="524"/>
        <v>0</v>
      </c>
      <c r="GO625">
        <f t="shared" si="525"/>
        <v>1997.13</v>
      </c>
      <c r="GP625">
        <f t="shared" si="526"/>
        <v>0</v>
      </c>
      <c r="GR625">
        <v>0</v>
      </c>
      <c r="GS625">
        <v>0</v>
      </c>
      <c r="GT625">
        <v>0</v>
      </c>
      <c r="GU625" t="s">
        <v>3</v>
      </c>
      <c r="GV625">
        <f t="shared" si="527"/>
        <v>0</v>
      </c>
      <c r="GW625">
        <v>1</v>
      </c>
      <c r="GX625">
        <f t="shared" si="528"/>
        <v>0</v>
      </c>
      <c r="HA625">
        <v>0</v>
      </c>
      <c r="HB625">
        <v>0</v>
      </c>
      <c r="HC625">
        <f t="shared" si="529"/>
        <v>0</v>
      </c>
      <c r="HE625" t="s">
        <v>3</v>
      </c>
      <c r="HF625" t="s">
        <v>3</v>
      </c>
      <c r="HM625" t="s">
        <v>3</v>
      </c>
      <c r="HN625" t="s">
        <v>3</v>
      </c>
      <c r="HO625" t="s">
        <v>3</v>
      </c>
      <c r="HP625" t="s">
        <v>3</v>
      </c>
      <c r="HQ625" t="s">
        <v>3</v>
      </c>
      <c r="IK625">
        <v>0</v>
      </c>
    </row>
    <row r="626" spans="1:245" x14ac:dyDescent="0.2">
      <c r="A626">
        <v>17</v>
      </c>
      <c r="B626">
        <v>0</v>
      </c>
      <c r="C626">
        <f>ROW(SmtRes!A169)</f>
        <v>169</v>
      </c>
      <c r="D626">
        <f>ROW(EtalonRes!A291)</f>
        <v>291</v>
      </c>
      <c r="E626" t="s">
        <v>192</v>
      </c>
      <c r="F626" t="s">
        <v>67</v>
      </c>
      <c r="G626" t="s">
        <v>191</v>
      </c>
      <c r="H626" t="s">
        <v>62</v>
      </c>
      <c r="I626">
        <v>2</v>
      </c>
      <c r="J626">
        <v>0</v>
      </c>
      <c r="K626">
        <v>2</v>
      </c>
      <c r="O626">
        <f t="shared" si="490"/>
        <v>781.16</v>
      </c>
      <c r="P626">
        <f t="shared" si="491"/>
        <v>1.1599999999999999</v>
      </c>
      <c r="Q626">
        <f t="shared" si="492"/>
        <v>517.66999999999996</v>
      </c>
      <c r="R626">
        <f t="shared" si="493"/>
        <v>265.48</v>
      </c>
      <c r="S626">
        <f t="shared" si="494"/>
        <v>262.33</v>
      </c>
      <c r="T626">
        <f t="shared" si="495"/>
        <v>0</v>
      </c>
      <c r="U626">
        <f t="shared" si="496"/>
        <v>0.76089999999999991</v>
      </c>
      <c r="V626">
        <f t="shared" si="497"/>
        <v>0</v>
      </c>
      <c r="W626">
        <f t="shared" si="498"/>
        <v>0</v>
      </c>
      <c r="X626">
        <f t="shared" si="499"/>
        <v>207.24</v>
      </c>
      <c r="Y626">
        <f t="shared" si="500"/>
        <v>107.56</v>
      </c>
      <c r="AA626">
        <v>54346617</v>
      </c>
      <c r="AB626">
        <f t="shared" si="501"/>
        <v>24.04</v>
      </c>
      <c r="AC626">
        <f t="shared" si="502"/>
        <v>7.0000000000000007E-2</v>
      </c>
      <c r="AD626">
        <f t="shared" si="503"/>
        <v>19.760000000000002</v>
      </c>
      <c r="AE626">
        <f t="shared" si="504"/>
        <v>4.26</v>
      </c>
      <c r="AF626">
        <f t="shared" si="505"/>
        <v>4.21</v>
      </c>
      <c r="AG626">
        <f t="shared" si="506"/>
        <v>0</v>
      </c>
      <c r="AH626">
        <f t="shared" si="507"/>
        <v>0.35</v>
      </c>
      <c r="AI626">
        <f t="shared" si="508"/>
        <v>0</v>
      </c>
      <c r="AJ626">
        <f t="shared" si="509"/>
        <v>0</v>
      </c>
      <c r="AK626">
        <v>24.04</v>
      </c>
      <c r="AL626">
        <v>7.0000000000000007E-2</v>
      </c>
      <c r="AM626">
        <v>19.760000000000002</v>
      </c>
      <c r="AN626">
        <v>4.26</v>
      </c>
      <c r="AO626">
        <v>4.21</v>
      </c>
      <c r="AP626">
        <v>0</v>
      </c>
      <c r="AQ626">
        <v>0.35</v>
      </c>
      <c r="AR626">
        <v>0</v>
      </c>
      <c r="AS626">
        <v>0</v>
      </c>
      <c r="AT626">
        <v>79</v>
      </c>
      <c r="AU626">
        <v>41</v>
      </c>
      <c r="AV626">
        <v>1.087</v>
      </c>
      <c r="AW626">
        <v>1</v>
      </c>
      <c r="AZ626">
        <v>1</v>
      </c>
      <c r="BA626">
        <v>28.67</v>
      </c>
      <c r="BB626">
        <v>12.05</v>
      </c>
      <c r="BC626">
        <v>8.2899999999999991</v>
      </c>
      <c r="BD626" t="s">
        <v>3</v>
      </c>
      <c r="BE626" t="s">
        <v>3</v>
      </c>
      <c r="BF626" t="s">
        <v>3</v>
      </c>
      <c r="BG626" t="s">
        <v>3</v>
      </c>
      <c r="BH626">
        <v>0</v>
      </c>
      <c r="BI626">
        <v>2</v>
      </c>
      <c r="BJ626" t="s">
        <v>69</v>
      </c>
      <c r="BM626">
        <v>326</v>
      </c>
      <c r="BN626">
        <v>0</v>
      </c>
      <c r="BO626" t="s">
        <v>67</v>
      </c>
      <c r="BP626">
        <v>1</v>
      </c>
      <c r="BQ626">
        <v>40</v>
      </c>
      <c r="BR626">
        <v>0</v>
      </c>
      <c r="BS626">
        <v>28.67</v>
      </c>
      <c r="BT626">
        <v>1</v>
      </c>
      <c r="BU626">
        <v>1</v>
      </c>
      <c r="BV626">
        <v>1</v>
      </c>
      <c r="BW626">
        <v>1</v>
      </c>
      <c r="BX626">
        <v>1</v>
      </c>
      <c r="BY626" t="s">
        <v>3</v>
      </c>
      <c r="BZ626">
        <v>79</v>
      </c>
      <c r="CA626">
        <v>41</v>
      </c>
      <c r="CB626" t="s">
        <v>3</v>
      </c>
      <c r="CE626">
        <v>30</v>
      </c>
      <c r="CF626">
        <v>0</v>
      </c>
      <c r="CG626">
        <v>0</v>
      </c>
      <c r="CM626">
        <v>0</v>
      </c>
      <c r="CN626" t="s">
        <v>3</v>
      </c>
      <c r="CO626">
        <v>0</v>
      </c>
      <c r="CP626">
        <f t="shared" si="510"/>
        <v>781.15999999999985</v>
      </c>
      <c r="CQ626">
        <f t="shared" si="511"/>
        <v>0.57999999999999996</v>
      </c>
      <c r="CR626">
        <f t="shared" si="512"/>
        <v>258.83</v>
      </c>
      <c r="CS626">
        <f t="shared" si="513"/>
        <v>132.74</v>
      </c>
      <c r="CT626">
        <f t="shared" si="514"/>
        <v>131.31</v>
      </c>
      <c r="CU626">
        <f t="shared" si="515"/>
        <v>0</v>
      </c>
      <c r="CV626">
        <f t="shared" si="516"/>
        <v>0.38044999999999995</v>
      </c>
      <c r="CW626">
        <f t="shared" si="517"/>
        <v>0</v>
      </c>
      <c r="CX626">
        <f t="shared" si="518"/>
        <v>0</v>
      </c>
      <c r="CY626">
        <f t="shared" si="519"/>
        <v>207.2407</v>
      </c>
      <c r="CZ626">
        <f t="shared" si="520"/>
        <v>107.55529999999999</v>
      </c>
      <c r="DC626" t="s">
        <v>3</v>
      </c>
      <c r="DD626" t="s">
        <v>3</v>
      </c>
      <c r="DE626" t="s">
        <v>3</v>
      </c>
      <c r="DF626" t="s">
        <v>3</v>
      </c>
      <c r="DG626" t="s">
        <v>3</v>
      </c>
      <c r="DH626" t="s">
        <v>3</v>
      </c>
      <c r="DI626" t="s">
        <v>3</v>
      </c>
      <c r="DJ626" t="s">
        <v>3</v>
      </c>
      <c r="DK626" t="s">
        <v>3</v>
      </c>
      <c r="DL626" t="s">
        <v>3</v>
      </c>
      <c r="DM626" t="s">
        <v>3</v>
      </c>
      <c r="DN626">
        <v>114</v>
      </c>
      <c r="DO626">
        <v>67</v>
      </c>
      <c r="DP626">
        <v>1.087</v>
      </c>
      <c r="DQ626">
        <v>1</v>
      </c>
      <c r="DU626">
        <v>1013</v>
      </c>
      <c r="DV626" t="s">
        <v>62</v>
      </c>
      <c r="DW626" t="s">
        <v>62</v>
      </c>
      <c r="DX626">
        <v>1</v>
      </c>
      <c r="DZ626" t="s">
        <v>3</v>
      </c>
      <c r="EA626" t="s">
        <v>3</v>
      </c>
      <c r="EB626" t="s">
        <v>3</v>
      </c>
      <c r="EC626" t="s">
        <v>3</v>
      </c>
      <c r="EE626">
        <v>54008070</v>
      </c>
      <c r="EF626">
        <v>40</v>
      </c>
      <c r="EG626" t="s">
        <v>56</v>
      </c>
      <c r="EH626">
        <v>0</v>
      </c>
      <c r="EI626" t="s">
        <v>3</v>
      </c>
      <c r="EJ626">
        <v>2</v>
      </c>
      <c r="EK626">
        <v>326</v>
      </c>
      <c r="EL626" t="s">
        <v>70</v>
      </c>
      <c r="EM626" t="s">
        <v>71</v>
      </c>
      <c r="EO626" t="s">
        <v>3</v>
      </c>
      <c r="EQ626">
        <v>0</v>
      </c>
      <c r="ER626">
        <v>24.04</v>
      </c>
      <c r="ES626">
        <v>7.0000000000000007E-2</v>
      </c>
      <c r="ET626">
        <v>19.760000000000002</v>
      </c>
      <c r="EU626">
        <v>4.26</v>
      </c>
      <c r="EV626">
        <v>4.21</v>
      </c>
      <c r="EW626">
        <v>0.35</v>
      </c>
      <c r="EX626">
        <v>0</v>
      </c>
      <c r="EY626">
        <v>0</v>
      </c>
      <c r="FQ626">
        <v>0</v>
      </c>
      <c r="FR626">
        <f t="shared" si="521"/>
        <v>0</v>
      </c>
      <c r="FS626">
        <v>0</v>
      </c>
      <c r="FX626">
        <v>114</v>
      </c>
      <c r="FY626">
        <v>67</v>
      </c>
      <c r="GA626" t="s">
        <v>3</v>
      </c>
      <c r="GD626">
        <v>0</v>
      </c>
      <c r="GF626">
        <v>-439366334</v>
      </c>
      <c r="GG626">
        <v>2</v>
      </c>
      <c r="GH626">
        <v>1</v>
      </c>
      <c r="GI626">
        <v>2</v>
      </c>
      <c r="GJ626">
        <v>0</v>
      </c>
      <c r="GK626">
        <f>ROUND(R626*(R12)/100,2)</f>
        <v>424.77</v>
      </c>
      <c r="GL626">
        <f t="shared" si="522"/>
        <v>0</v>
      </c>
      <c r="GM626">
        <f t="shared" si="523"/>
        <v>1520.73</v>
      </c>
      <c r="GN626">
        <f t="shared" si="524"/>
        <v>0</v>
      </c>
      <c r="GO626">
        <f t="shared" si="525"/>
        <v>1520.73</v>
      </c>
      <c r="GP626">
        <f t="shared" si="526"/>
        <v>0</v>
      </c>
      <c r="GR626">
        <v>0</v>
      </c>
      <c r="GS626">
        <v>0</v>
      </c>
      <c r="GT626">
        <v>0</v>
      </c>
      <c r="GU626" t="s">
        <v>3</v>
      </c>
      <c r="GV626">
        <f t="shared" si="527"/>
        <v>0</v>
      </c>
      <c r="GW626">
        <v>1</v>
      </c>
      <c r="GX626">
        <f t="shared" si="528"/>
        <v>0</v>
      </c>
      <c r="HA626">
        <v>0</v>
      </c>
      <c r="HB626">
        <v>0</v>
      </c>
      <c r="HC626">
        <f t="shared" si="529"/>
        <v>0</v>
      </c>
      <c r="HE626" t="s">
        <v>3</v>
      </c>
      <c r="HF626" t="s">
        <v>3</v>
      </c>
      <c r="HM626" t="s">
        <v>3</v>
      </c>
      <c r="HN626" t="s">
        <v>3</v>
      </c>
      <c r="HO626" t="s">
        <v>3</v>
      </c>
      <c r="HP626" t="s">
        <v>3</v>
      </c>
      <c r="HQ626" t="s">
        <v>3</v>
      </c>
      <c r="IK626">
        <v>0</v>
      </c>
    </row>
    <row r="627" spans="1:245" x14ac:dyDescent="0.2">
      <c r="A627">
        <v>17</v>
      </c>
      <c r="B627">
        <v>0</v>
      </c>
      <c r="C627">
        <f>ROW(SmtRes!A170)</f>
        <v>170</v>
      </c>
      <c r="D627">
        <f>ROW(EtalonRes!A292)</f>
        <v>292</v>
      </c>
      <c r="E627" t="s">
        <v>194</v>
      </c>
      <c r="F627" t="s">
        <v>73</v>
      </c>
      <c r="G627" t="s">
        <v>193</v>
      </c>
      <c r="H627" t="s">
        <v>62</v>
      </c>
      <c r="I627">
        <v>67</v>
      </c>
      <c r="J627">
        <v>0</v>
      </c>
      <c r="K627">
        <v>67</v>
      </c>
      <c r="O627">
        <f t="shared" si="490"/>
        <v>11010.34</v>
      </c>
      <c r="P627">
        <f t="shared" si="491"/>
        <v>308.79000000000002</v>
      </c>
      <c r="Q627">
        <f t="shared" si="492"/>
        <v>545.20000000000005</v>
      </c>
      <c r="R627">
        <f t="shared" si="493"/>
        <v>261.47000000000003</v>
      </c>
      <c r="S627">
        <f t="shared" si="494"/>
        <v>10156.35</v>
      </c>
      <c r="T627">
        <f t="shared" si="495"/>
        <v>0</v>
      </c>
      <c r="U627">
        <f t="shared" si="496"/>
        <v>28.0596</v>
      </c>
      <c r="V627">
        <f t="shared" si="497"/>
        <v>0</v>
      </c>
      <c r="W627">
        <f t="shared" si="498"/>
        <v>0</v>
      </c>
      <c r="X627">
        <f t="shared" si="499"/>
        <v>8023.52</v>
      </c>
      <c r="Y627">
        <f t="shared" si="500"/>
        <v>4164.1000000000004</v>
      </c>
      <c r="AA627">
        <v>54346617</v>
      </c>
      <c r="AB627">
        <f t="shared" si="501"/>
        <v>6.28</v>
      </c>
      <c r="AC627">
        <f t="shared" si="502"/>
        <v>0.56000000000000005</v>
      </c>
      <c r="AD627">
        <f t="shared" si="503"/>
        <v>0.67</v>
      </c>
      <c r="AE627">
        <f t="shared" si="504"/>
        <v>0.13</v>
      </c>
      <c r="AF627">
        <f t="shared" si="505"/>
        <v>5.05</v>
      </c>
      <c r="AG627">
        <f t="shared" si="506"/>
        <v>0</v>
      </c>
      <c r="AH627">
        <f t="shared" si="507"/>
        <v>0.4</v>
      </c>
      <c r="AI627">
        <f t="shared" si="508"/>
        <v>0</v>
      </c>
      <c r="AJ627">
        <f t="shared" si="509"/>
        <v>0</v>
      </c>
      <c r="AK627">
        <v>6.28</v>
      </c>
      <c r="AL627">
        <v>0.56000000000000005</v>
      </c>
      <c r="AM627">
        <v>0.67</v>
      </c>
      <c r="AN627">
        <v>0.13</v>
      </c>
      <c r="AO627">
        <v>5.05</v>
      </c>
      <c r="AP627">
        <v>0</v>
      </c>
      <c r="AQ627">
        <v>0.4</v>
      </c>
      <c r="AR627">
        <v>0</v>
      </c>
      <c r="AS627">
        <v>0</v>
      </c>
      <c r="AT627">
        <v>79</v>
      </c>
      <c r="AU627">
        <v>41</v>
      </c>
      <c r="AV627">
        <v>1.0469999999999999</v>
      </c>
      <c r="AW627">
        <v>1</v>
      </c>
      <c r="AZ627">
        <v>1</v>
      </c>
      <c r="BA627">
        <v>28.67</v>
      </c>
      <c r="BB627">
        <v>11.6</v>
      </c>
      <c r="BC627">
        <v>8.23</v>
      </c>
      <c r="BD627" t="s">
        <v>3</v>
      </c>
      <c r="BE627" t="s">
        <v>3</v>
      </c>
      <c r="BF627" t="s">
        <v>3</v>
      </c>
      <c r="BG627" t="s">
        <v>3</v>
      </c>
      <c r="BH627">
        <v>0</v>
      </c>
      <c r="BI627">
        <v>2</v>
      </c>
      <c r="BJ627" t="s">
        <v>75</v>
      </c>
      <c r="BM627">
        <v>317</v>
      </c>
      <c r="BN627">
        <v>0</v>
      </c>
      <c r="BO627" t="s">
        <v>73</v>
      </c>
      <c r="BP627">
        <v>1</v>
      </c>
      <c r="BQ627">
        <v>40</v>
      </c>
      <c r="BR627">
        <v>0</v>
      </c>
      <c r="BS627">
        <v>28.67</v>
      </c>
      <c r="BT627">
        <v>1</v>
      </c>
      <c r="BU627">
        <v>1</v>
      </c>
      <c r="BV627">
        <v>1</v>
      </c>
      <c r="BW627">
        <v>1</v>
      </c>
      <c r="BX627">
        <v>1</v>
      </c>
      <c r="BY627" t="s">
        <v>3</v>
      </c>
      <c r="BZ627">
        <v>79</v>
      </c>
      <c r="CA627">
        <v>41</v>
      </c>
      <c r="CB627" t="s">
        <v>3</v>
      </c>
      <c r="CE627">
        <v>30</v>
      </c>
      <c r="CF627">
        <v>0</v>
      </c>
      <c r="CG627">
        <v>0</v>
      </c>
      <c r="CM627">
        <v>0</v>
      </c>
      <c r="CN627" t="s">
        <v>3</v>
      </c>
      <c r="CO627">
        <v>0</v>
      </c>
      <c r="CP627">
        <f t="shared" si="510"/>
        <v>11010.34</v>
      </c>
      <c r="CQ627">
        <f t="shared" si="511"/>
        <v>4.6100000000000003</v>
      </c>
      <c r="CR627">
        <f t="shared" si="512"/>
        <v>8.1199999999999992</v>
      </c>
      <c r="CS627">
        <f t="shared" si="513"/>
        <v>4.01</v>
      </c>
      <c r="CT627">
        <f t="shared" si="514"/>
        <v>151.66</v>
      </c>
      <c r="CU627">
        <f t="shared" si="515"/>
        <v>0</v>
      </c>
      <c r="CV627">
        <f t="shared" si="516"/>
        <v>0.41880000000000001</v>
      </c>
      <c r="CW627">
        <f t="shared" si="517"/>
        <v>0</v>
      </c>
      <c r="CX627">
        <f t="shared" si="518"/>
        <v>0</v>
      </c>
      <c r="CY627">
        <f t="shared" si="519"/>
        <v>8023.5165000000006</v>
      </c>
      <c r="CZ627">
        <f t="shared" si="520"/>
        <v>4164.1035000000002</v>
      </c>
      <c r="DC627" t="s">
        <v>3</v>
      </c>
      <c r="DD627" t="s">
        <v>3</v>
      </c>
      <c r="DE627" t="s">
        <v>3</v>
      </c>
      <c r="DF627" t="s">
        <v>3</v>
      </c>
      <c r="DG627" t="s">
        <v>3</v>
      </c>
      <c r="DH627" t="s">
        <v>3</v>
      </c>
      <c r="DI627" t="s">
        <v>3</v>
      </c>
      <c r="DJ627" t="s">
        <v>3</v>
      </c>
      <c r="DK627" t="s">
        <v>3</v>
      </c>
      <c r="DL627" t="s">
        <v>3</v>
      </c>
      <c r="DM627" t="s">
        <v>3</v>
      </c>
      <c r="DN627">
        <v>114</v>
      </c>
      <c r="DO627">
        <v>67</v>
      </c>
      <c r="DP627">
        <v>1.0469999999999999</v>
      </c>
      <c r="DQ627">
        <v>1</v>
      </c>
      <c r="DU627">
        <v>1013</v>
      </c>
      <c r="DV627" t="s">
        <v>62</v>
      </c>
      <c r="DW627" t="s">
        <v>62</v>
      </c>
      <c r="DX627">
        <v>1</v>
      </c>
      <c r="DZ627" t="s">
        <v>3</v>
      </c>
      <c r="EA627" t="s">
        <v>3</v>
      </c>
      <c r="EB627" t="s">
        <v>3</v>
      </c>
      <c r="EC627" t="s">
        <v>3</v>
      </c>
      <c r="EE627">
        <v>54008061</v>
      </c>
      <c r="EF627">
        <v>40</v>
      </c>
      <c r="EG627" t="s">
        <v>56</v>
      </c>
      <c r="EH627">
        <v>0</v>
      </c>
      <c r="EI627" t="s">
        <v>3</v>
      </c>
      <c r="EJ627">
        <v>2</v>
      </c>
      <c r="EK627">
        <v>317</v>
      </c>
      <c r="EL627" t="s">
        <v>76</v>
      </c>
      <c r="EM627" t="s">
        <v>77</v>
      </c>
      <c r="EO627" t="s">
        <v>3</v>
      </c>
      <c r="EQ627">
        <v>0</v>
      </c>
      <c r="ER627">
        <v>6.28</v>
      </c>
      <c r="ES627">
        <v>0.56000000000000005</v>
      </c>
      <c r="ET627">
        <v>0.67</v>
      </c>
      <c r="EU627">
        <v>0.13</v>
      </c>
      <c r="EV627">
        <v>5.05</v>
      </c>
      <c r="EW627">
        <v>0.4</v>
      </c>
      <c r="EX627">
        <v>0</v>
      </c>
      <c r="EY627">
        <v>0</v>
      </c>
      <c r="FQ627">
        <v>0</v>
      </c>
      <c r="FR627">
        <f t="shared" si="521"/>
        <v>0</v>
      </c>
      <c r="FS627">
        <v>0</v>
      </c>
      <c r="FX627">
        <v>114</v>
      </c>
      <c r="FY627">
        <v>67</v>
      </c>
      <c r="GA627" t="s">
        <v>3</v>
      </c>
      <c r="GD627">
        <v>0</v>
      </c>
      <c r="GF627">
        <v>-51036861</v>
      </c>
      <c r="GG627">
        <v>2</v>
      </c>
      <c r="GH627">
        <v>1</v>
      </c>
      <c r="GI627">
        <v>2</v>
      </c>
      <c r="GJ627">
        <v>0</v>
      </c>
      <c r="GK627">
        <f>ROUND(R627*(R12)/100,2)</f>
        <v>418.35</v>
      </c>
      <c r="GL627">
        <f t="shared" si="522"/>
        <v>0</v>
      </c>
      <c r="GM627">
        <f t="shared" si="523"/>
        <v>23616.31</v>
      </c>
      <c r="GN627">
        <f t="shared" si="524"/>
        <v>0</v>
      </c>
      <c r="GO627">
        <f t="shared" si="525"/>
        <v>23616.31</v>
      </c>
      <c r="GP627">
        <f t="shared" si="526"/>
        <v>0</v>
      </c>
      <c r="GR627">
        <v>0</v>
      </c>
      <c r="GS627">
        <v>0</v>
      </c>
      <c r="GT627">
        <v>0</v>
      </c>
      <c r="GU627" t="s">
        <v>3</v>
      </c>
      <c r="GV627">
        <f t="shared" si="527"/>
        <v>0</v>
      </c>
      <c r="GW627">
        <v>1</v>
      </c>
      <c r="GX627">
        <f t="shared" si="528"/>
        <v>0</v>
      </c>
      <c r="HA627">
        <v>0</v>
      </c>
      <c r="HB627">
        <v>0</v>
      </c>
      <c r="HC627">
        <f t="shared" si="529"/>
        <v>0</v>
      </c>
      <c r="HE627" t="s">
        <v>3</v>
      </c>
      <c r="HF627" t="s">
        <v>3</v>
      </c>
      <c r="HM627" t="s">
        <v>3</v>
      </c>
      <c r="HN627" t="s">
        <v>3</v>
      </c>
      <c r="HO627" t="s">
        <v>3</v>
      </c>
      <c r="HP627" t="s">
        <v>3</v>
      </c>
      <c r="HQ627" t="s">
        <v>3</v>
      </c>
      <c r="IK627">
        <v>0</v>
      </c>
    </row>
    <row r="628" spans="1:245" x14ac:dyDescent="0.2">
      <c r="A628">
        <v>17</v>
      </c>
      <c r="B628">
        <v>0</v>
      </c>
      <c r="C628">
        <f>ROW(SmtRes!A173)</f>
        <v>173</v>
      </c>
      <c r="D628">
        <f>ROW(EtalonRes!A301)</f>
        <v>301</v>
      </c>
      <c r="E628" t="s">
        <v>196</v>
      </c>
      <c r="F628" t="s">
        <v>38</v>
      </c>
      <c r="G628" t="s">
        <v>195</v>
      </c>
      <c r="H628" t="s">
        <v>40</v>
      </c>
      <c r="I628">
        <v>36</v>
      </c>
      <c r="J628">
        <v>0</v>
      </c>
      <c r="K628">
        <v>36</v>
      </c>
      <c r="O628">
        <f t="shared" si="490"/>
        <v>23839.24</v>
      </c>
      <c r="P628">
        <f t="shared" si="491"/>
        <v>0</v>
      </c>
      <c r="Q628">
        <f t="shared" si="492"/>
        <v>6887.24</v>
      </c>
      <c r="R628">
        <f t="shared" si="493"/>
        <v>2344.92</v>
      </c>
      <c r="S628">
        <f t="shared" si="494"/>
        <v>16952</v>
      </c>
      <c r="T628">
        <f t="shared" si="495"/>
        <v>0</v>
      </c>
      <c r="U628">
        <f t="shared" si="496"/>
        <v>49.69764</v>
      </c>
      <c r="V628">
        <f t="shared" si="497"/>
        <v>0</v>
      </c>
      <c r="W628">
        <f t="shared" si="498"/>
        <v>0</v>
      </c>
      <c r="X628">
        <f t="shared" si="499"/>
        <v>15934.88</v>
      </c>
      <c r="Y628">
        <f t="shared" si="500"/>
        <v>6950.32</v>
      </c>
      <c r="AA628">
        <v>54346617</v>
      </c>
      <c r="AB628">
        <f t="shared" si="501"/>
        <v>32.64</v>
      </c>
      <c r="AC628">
        <f t="shared" si="502"/>
        <v>0</v>
      </c>
      <c r="AD628">
        <f t="shared" si="503"/>
        <v>17.53</v>
      </c>
      <c r="AE628">
        <f t="shared" si="504"/>
        <v>2.09</v>
      </c>
      <c r="AF628">
        <f t="shared" si="505"/>
        <v>15.11</v>
      </c>
      <c r="AG628">
        <f t="shared" si="506"/>
        <v>0</v>
      </c>
      <c r="AH628">
        <f t="shared" si="507"/>
        <v>1.27</v>
      </c>
      <c r="AI628">
        <f t="shared" si="508"/>
        <v>0</v>
      </c>
      <c r="AJ628">
        <f t="shared" si="509"/>
        <v>0</v>
      </c>
      <c r="AK628">
        <v>32.64</v>
      </c>
      <c r="AL628">
        <v>0</v>
      </c>
      <c r="AM628">
        <v>17.53</v>
      </c>
      <c r="AN628">
        <v>2.09</v>
      </c>
      <c r="AO628">
        <v>15.11</v>
      </c>
      <c r="AP628">
        <v>0</v>
      </c>
      <c r="AQ628">
        <v>1.27</v>
      </c>
      <c r="AR628">
        <v>0</v>
      </c>
      <c r="AS628">
        <v>0</v>
      </c>
      <c r="AT628">
        <v>94</v>
      </c>
      <c r="AU628">
        <v>41</v>
      </c>
      <c r="AV628">
        <v>1.087</v>
      </c>
      <c r="AW628">
        <v>1</v>
      </c>
      <c r="AZ628">
        <v>1</v>
      </c>
      <c r="BA628">
        <v>28.67</v>
      </c>
      <c r="BB628">
        <v>10.039999999999999</v>
      </c>
      <c r="BC628">
        <v>1</v>
      </c>
      <c r="BD628" t="s">
        <v>3</v>
      </c>
      <c r="BE628" t="s">
        <v>3</v>
      </c>
      <c r="BF628" t="s">
        <v>3</v>
      </c>
      <c r="BG628" t="s">
        <v>3</v>
      </c>
      <c r="BH628">
        <v>0</v>
      </c>
      <c r="BI628">
        <v>1</v>
      </c>
      <c r="BJ628" t="s">
        <v>41</v>
      </c>
      <c r="BM628">
        <v>235</v>
      </c>
      <c r="BN628">
        <v>0</v>
      </c>
      <c r="BO628" t="s">
        <v>38</v>
      </c>
      <c r="BP628">
        <v>1</v>
      </c>
      <c r="BQ628">
        <v>30</v>
      </c>
      <c r="BR628">
        <v>0</v>
      </c>
      <c r="BS628">
        <v>28.67</v>
      </c>
      <c r="BT628">
        <v>1</v>
      </c>
      <c r="BU628">
        <v>1</v>
      </c>
      <c r="BV628">
        <v>1</v>
      </c>
      <c r="BW628">
        <v>1</v>
      </c>
      <c r="BX628">
        <v>1</v>
      </c>
      <c r="BY628" t="s">
        <v>3</v>
      </c>
      <c r="BZ628">
        <v>94</v>
      </c>
      <c r="CA628">
        <v>41</v>
      </c>
      <c r="CB628" t="s">
        <v>3</v>
      </c>
      <c r="CE628">
        <v>30</v>
      </c>
      <c r="CF628">
        <v>0</v>
      </c>
      <c r="CG628">
        <v>0</v>
      </c>
      <c r="CM628">
        <v>0</v>
      </c>
      <c r="CN628" t="s">
        <v>3</v>
      </c>
      <c r="CO628">
        <v>0</v>
      </c>
      <c r="CP628">
        <f t="shared" si="510"/>
        <v>23839.239999999998</v>
      </c>
      <c r="CQ628">
        <f t="shared" si="511"/>
        <v>0</v>
      </c>
      <c r="CR628">
        <f t="shared" si="512"/>
        <v>191.36</v>
      </c>
      <c r="CS628">
        <f t="shared" si="513"/>
        <v>65.08</v>
      </c>
      <c r="CT628">
        <f t="shared" si="514"/>
        <v>470.76</v>
      </c>
      <c r="CU628">
        <f t="shared" si="515"/>
        <v>0</v>
      </c>
      <c r="CV628">
        <f t="shared" si="516"/>
        <v>1.38049</v>
      </c>
      <c r="CW628">
        <f t="shared" si="517"/>
        <v>0</v>
      </c>
      <c r="CX628">
        <f t="shared" si="518"/>
        <v>0</v>
      </c>
      <c r="CY628">
        <f t="shared" si="519"/>
        <v>15934.88</v>
      </c>
      <c r="CZ628">
        <f t="shared" si="520"/>
        <v>6950.32</v>
      </c>
      <c r="DC628" t="s">
        <v>3</v>
      </c>
      <c r="DD628" t="s">
        <v>3</v>
      </c>
      <c r="DE628" t="s">
        <v>3</v>
      </c>
      <c r="DF628" t="s">
        <v>3</v>
      </c>
      <c r="DG628" t="s">
        <v>3</v>
      </c>
      <c r="DH628" t="s">
        <v>3</v>
      </c>
      <c r="DI628" t="s">
        <v>3</v>
      </c>
      <c r="DJ628" t="s">
        <v>3</v>
      </c>
      <c r="DK628" t="s">
        <v>3</v>
      </c>
      <c r="DL628" t="s">
        <v>3</v>
      </c>
      <c r="DM628" t="s">
        <v>3</v>
      </c>
      <c r="DN628">
        <v>114</v>
      </c>
      <c r="DO628">
        <v>80</v>
      </c>
      <c r="DP628">
        <v>1.087</v>
      </c>
      <c r="DQ628">
        <v>1</v>
      </c>
      <c r="DU628">
        <v>1013</v>
      </c>
      <c r="DV628" t="s">
        <v>40</v>
      </c>
      <c r="DW628" t="s">
        <v>40</v>
      </c>
      <c r="DX628">
        <v>1</v>
      </c>
      <c r="DZ628" t="s">
        <v>3</v>
      </c>
      <c r="EA628" t="s">
        <v>3</v>
      </c>
      <c r="EB628" t="s">
        <v>3</v>
      </c>
      <c r="EC628" t="s">
        <v>3</v>
      </c>
      <c r="EE628">
        <v>54007979</v>
      </c>
      <c r="EF628">
        <v>30</v>
      </c>
      <c r="EG628" t="s">
        <v>25</v>
      </c>
      <c r="EH628">
        <v>0</v>
      </c>
      <c r="EI628" t="s">
        <v>3</v>
      </c>
      <c r="EJ628">
        <v>1</v>
      </c>
      <c r="EK628">
        <v>235</v>
      </c>
      <c r="EL628" t="s">
        <v>26</v>
      </c>
      <c r="EM628" t="s">
        <v>27</v>
      </c>
      <c r="EO628" t="s">
        <v>3</v>
      </c>
      <c r="EQ628">
        <v>0</v>
      </c>
      <c r="ER628">
        <v>32.64</v>
      </c>
      <c r="ES628">
        <v>0</v>
      </c>
      <c r="ET628">
        <v>17.53</v>
      </c>
      <c r="EU628">
        <v>2.09</v>
      </c>
      <c r="EV628">
        <v>15.11</v>
      </c>
      <c r="EW628">
        <v>1.27</v>
      </c>
      <c r="EX628">
        <v>0</v>
      </c>
      <c r="EY628">
        <v>0</v>
      </c>
      <c r="FQ628">
        <v>0</v>
      </c>
      <c r="FR628">
        <f t="shared" si="521"/>
        <v>0</v>
      </c>
      <c r="FS628">
        <v>0</v>
      </c>
      <c r="FX628">
        <v>114</v>
      </c>
      <c r="FY628">
        <v>80</v>
      </c>
      <c r="GA628" t="s">
        <v>3</v>
      </c>
      <c r="GD628">
        <v>0</v>
      </c>
      <c r="GF628">
        <v>-208586873</v>
      </c>
      <c r="GG628">
        <v>2</v>
      </c>
      <c r="GH628">
        <v>1</v>
      </c>
      <c r="GI628">
        <v>2</v>
      </c>
      <c r="GJ628">
        <v>0</v>
      </c>
      <c r="GK628">
        <f>ROUND(R628*(R12)/100,2)</f>
        <v>3751.87</v>
      </c>
      <c r="GL628">
        <f t="shared" si="522"/>
        <v>0</v>
      </c>
      <c r="GM628">
        <f t="shared" si="523"/>
        <v>50476.31</v>
      </c>
      <c r="GN628">
        <f t="shared" si="524"/>
        <v>50476.31</v>
      </c>
      <c r="GO628">
        <f t="shared" si="525"/>
        <v>0</v>
      </c>
      <c r="GP628">
        <f t="shared" si="526"/>
        <v>0</v>
      </c>
      <c r="GR628">
        <v>0</v>
      </c>
      <c r="GS628">
        <v>0</v>
      </c>
      <c r="GT628">
        <v>0</v>
      </c>
      <c r="GU628" t="s">
        <v>3</v>
      </c>
      <c r="GV628">
        <f t="shared" si="527"/>
        <v>0</v>
      </c>
      <c r="GW628">
        <v>1</v>
      </c>
      <c r="GX628">
        <f t="shared" si="528"/>
        <v>0</v>
      </c>
      <c r="HA628">
        <v>0</v>
      </c>
      <c r="HB628">
        <v>0</v>
      </c>
      <c r="HC628">
        <f t="shared" si="529"/>
        <v>0</v>
      </c>
      <c r="HE628" t="s">
        <v>3</v>
      </c>
      <c r="HF628" t="s">
        <v>3</v>
      </c>
      <c r="HM628" t="s">
        <v>3</v>
      </c>
      <c r="HN628" t="s">
        <v>3</v>
      </c>
      <c r="HO628" t="s">
        <v>3</v>
      </c>
      <c r="HP628" t="s">
        <v>3</v>
      </c>
      <c r="HQ628" t="s">
        <v>3</v>
      </c>
      <c r="IK628">
        <v>0</v>
      </c>
    </row>
    <row r="629" spans="1:245" x14ac:dyDescent="0.2">
      <c r="A629">
        <v>17</v>
      </c>
      <c r="B629">
        <v>0</v>
      </c>
      <c r="C629">
        <f>ROW(SmtRes!A174)</f>
        <v>174</v>
      </c>
      <c r="D629">
        <f>ROW(EtalonRes!A302)</f>
        <v>302</v>
      </c>
      <c r="E629" t="s">
        <v>198</v>
      </c>
      <c r="F629" t="s">
        <v>79</v>
      </c>
      <c r="G629" t="s">
        <v>197</v>
      </c>
      <c r="H629" t="s">
        <v>62</v>
      </c>
      <c r="I629">
        <v>1</v>
      </c>
      <c r="J629">
        <v>0</v>
      </c>
      <c r="K629">
        <v>1</v>
      </c>
      <c r="O629">
        <f t="shared" si="490"/>
        <v>1990.55</v>
      </c>
      <c r="P629">
        <f t="shared" si="491"/>
        <v>312.63</v>
      </c>
      <c r="Q629">
        <f t="shared" si="492"/>
        <v>1.59</v>
      </c>
      <c r="R629">
        <f t="shared" si="493"/>
        <v>0.86</v>
      </c>
      <c r="S629">
        <f t="shared" si="494"/>
        <v>1676.33</v>
      </c>
      <c r="T629">
        <f t="shared" si="495"/>
        <v>0</v>
      </c>
      <c r="U629">
        <f t="shared" si="496"/>
        <v>4.2466599999999994</v>
      </c>
      <c r="V629">
        <f t="shared" si="497"/>
        <v>0</v>
      </c>
      <c r="W629">
        <f t="shared" si="498"/>
        <v>0</v>
      </c>
      <c r="X629">
        <f t="shared" si="499"/>
        <v>1324.3</v>
      </c>
      <c r="Y629">
        <f t="shared" si="500"/>
        <v>687.3</v>
      </c>
      <c r="AA629">
        <v>54346617</v>
      </c>
      <c r="AB629">
        <f t="shared" si="501"/>
        <v>90.01</v>
      </c>
      <c r="AC629">
        <f t="shared" si="502"/>
        <v>35.1</v>
      </c>
      <c r="AD629">
        <f t="shared" si="503"/>
        <v>0.11</v>
      </c>
      <c r="AE629">
        <f t="shared" si="504"/>
        <v>0.03</v>
      </c>
      <c r="AF629">
        <f t="shared" si="505"/>
        <v>54.8</v>
      </c>
      <c r="AG629">
        <f t="shared" si="506"/>
        <v>0</v>
      </c>
      <c r="AH629">
        <f t="shared" si="507"/>
        <v>3.98</v>
      </c>
      <c r="AI629">
        <f t="shared" si="508"/>
        <v>0</v>
      </c>
      <c r="AJ629">
        <f t="shared" si="509"/>
        <v>0</v>
      </c>
      <c r="AK629">
        <v>90.01</v>
      </c>
      <c r="AL629">
        <v>35.1</v>
      </c>
      <c r="AM629">
        <v>0.11</v>
      </c>
      <c r="AN629">
        <v>0.03</v>
      </c>
      <c r="AO629">
        <v>54.8</v>
      </c>
      <c r="AP629">
        <v>0</v>
      </c>
      <c r="AQ629">
        <v>3.98</v>
      </c>
      <c r="AR629">
        <v>0</v>
      </c>
      <c r="AS629">
        <v>0</v>
      </c>
      <c r="AT629">
        <v>79</v>
      </c>
      <c r="AU629">
        <v>41</v>
      </c>
      <c r="AV629">
        <v>1.0669999999999999</v>
      </c>
      <c r="AW629">
        <v>1.081</v>
      </c>
      <c r="AZ629">
        <v>1</v>
      </c>
      <c r="BA629">
        <v>28.67</v>
      </c>
      <c r="BB629">
        <v>13.27</v>
      </c>
      <c r="BC629">
        <v>8.24</v>
      </c>
      <c r="BD629" t="s">
        <v>3</v>
      </c>
      <c r="BE629" t="s">
        <v>3</v>
      </c>
      <c r="BF629" t="s">
        <v>3</v>
      </c>
      <c r="BG629" t="s">
        <v>3</v>
      </c>
      <c r="BH629">
        <v>0</v>
      </c>
      <c r="BI629">
        <v>2</v>
      </c>
      <c r="BJ629" t="s">
        <v>81</v>
      </c>
      <c r="BM629">
        <v>330</v>
      </c>
      <c r="BN629">
        <v>0</v>
      </c>
      <c r="BO629" t="s">
        <v>79</v>
      </c>
      <c r="BP629">
        <v>1</v>
      </c>
      <c r="BQ629">
        <v>40</v>
      </c>
      <c r="BR629">
        <v>0</v>
      </c>
      <c r="BS629">
        <v>28.67</v>
      </c>
      <c r="BT629">
        <v>1</v>
      </c>
      <c r="BU629">
        <v>1</v>
      </c>
      <c r="BV629">
        <v>1</v>
      </c>
      <c r="BW629">
        <v>1</v>
      </c>
      <c r="BX629">
        <v>1</v>
      </c>
      <c r="BY629" t="s">
        <v>3</v>
      </c>
      <c r="BZ629">
        <v>79</v>
      </c>
      <c r="CA629">
        <v>41</v>
      </c>
      <c r="CB629" t="s">
        <v>3</v>
      </c>
      <c r="CE629">
        <v>30</v>
      </c>
      <c r="CF629">
        <v>0</v>
      </c>
      <c r="CG629">
        <v>0</v>
      </c>
      <c r="CM629">
        <v>0</v>
      </c>
      <c r="CN629" t="s">
        <v>3</v>
      </c>
      <c r="CO629">
        <v>0</v>
      </c>
      <c r="CP629">
        <f t="shared" si="510"/>
        <v>1990.55</v>
      </c>
      <c r="CQ629">
        <f t="shared" si="511"/>
        <v>312.63</v>
      </c>
      <c r="CR629">
        <f t="shared" si="512"/>
        <v>1.59</v>
      </c>
      <c r="CS629">
        <f t="shared" si="513"/>
        <v>0.86</v>
      </c>
      <c r="CT629">
        <f t="shared" si="514"/>
        <v>1676.33</v>
      </c>
      <c r="CU629">
        <f t="shared" si="515"/>
        <v>0</v>
      </c>
      <c r="CV629">
        <f t="shared" si="516"/>
        <v>4.2466599999999994</v>
      </c>
      <c r="CW629">
        <f t="shared" si="517"/>
        <v>0</v>
      </c>
      <c r="CX629">
        <f t="shared" si="518"/>
        <v>0</v>
      </c>
      <c r="CY629">
        <f t="shared" si="519"/>
        <v>1324.3007</v>
      </c>
      <c r="CZ629">
        <f t="shared" si="520"/>
        <v>687.29529999999988</v>
      </c>
      <c r="DC629" t="s">
        <v>3</v>
      </c>
      <c r="DD629" t="s">
        <v>3</v>
      </c>
      <c r="DE629" t="s">
        <v>3</v>
      </c>
      <c r="DF629" t="s">
        <v>3</v>
      </c>
      <c r="DG629" t="s">
        <v>3</v>
      </c>
      <c r="DH629" t="s">
        <v>3</v>
      </c>
      <c r="DI629" t="s">
        <v>3</v>
      </c>
      <c r="DJ629" t="s">
        <v>3</v>
      </c>
      <c r="DK629" t="s">
        <v>3</v>
      </c>
      <c r="DL629" t="s">
        <v>3</v>
      </c>
      <c r="DM629" t="s">
        <v>3</v>
      </c>
      <c r="DN629">
        <v>114</v>
      </c>
      <c r="DO629">
        <v>67</v>
      </c>
      <c r="DP629">
        <v>1.0669999999999999</v>
      </c>
      <c r="DQ629">
        <v>1.081</v>
      </c>
      <c r="DU629">
        <v>1013</v>
      </c>
      <c r="DV629" t="s">
        <v>62</v>
      </c>
      <c r="DW629" t="s">
        <v>62</v>
      </c>
      <c r="DX629">
        <v>1</v>
      </c>
      <c r="DZ629" t="s">
        <v>3</v>
      </c>
      <c r="EA629" t="s">
        <v>3</v>
      </c>
      <c r="EB629" t="s">
        <v>3</v>
      </c>
      <c r="EC629" t="s">
        <v>3</v>
      </c>
      <c r="EE629">
        <v>54008074</v>
      </c>
      <c r="EF629">
        <v>40</v>
      </c>
      <c r="EG629" t="s">
        <v>56</v>
      </c>
      <c r="EH629">
        <v>0</v>
      </c>
      <c r="EI629" t="s">
        <v>3</v>
      </c>
      <c r="EJ629">
        <v>2</v>
      </c>
      <c r="EK629">
        <v>330</v>
      </c>
      <c r="EL629" t="s">
        <v>82</v>
      </c>
      <c r="EM629" t="s">
        <v>83</v>
      </c>
      <c r="EO629" t="s">
        <v>3</v>
      </c>
      <c r="EQ629">
        <v>0</v>
      </c>
      <c r="ER629">
        <v>90.01</v>
      </c>
      <c r="ES629">
        <v>35.1</v>
      </c>
      <c r="ET629">
        <v>0.11</v>
      </c>
      <c r="EU629">
        <v>0.03</v>
      </c>
      <c r="EV629">
        <v>54.8</v>
      </c>
      <c r="EW629">
        <v>3.98</v>
      </c>
      <c r="EX629">
        <v>0</v>
      </c>
      <c r="EY629">
        <v>0</v>
      </c>
      <c r="FQ629">
        <v>0</v>
      </c>
      <c r="FR629">
        <f t="shared" si="521"/>
        <v>0</v>
      </c>
      <c r="FS629">
        <v>0</v>
      </c>
      <c r="FX629">
        <v>114</v>
      </c>
      <c r="FY629">
        <v>67</v>
      </c>
      <c r="GA629" t="s">
        <v>3</v>
      </c>
      <c r="GD629">
        <v>0</v>
      </c>
      <c r="GF629">
        <v>-1707980759</v>
      </c>
      <c r="GG629">
        <v>2</v>
      </c>
      <c r="GH629">
        <v>1</v>
      </c>
      <c r="GI629">
        <v>2</v>
      </c>
      <c r="GJ629">
        <v>0</v>
      </c>
      <c r="GK629">
        <f>ROUND(R629*(R12)/100,2)</f>
        <v>1.38</v>
      </c>
      <c r="GL629">
        <f t="shared" si="522"/>
        <v>0</v>
      </c>
      <c r="GM629">
        <f t="shared" si="523"/>
        <v>4003.53</v>
      </c>
      <c r="GN629">
        <f t="shared" si="524"/>
        <v>0</v>
      </c>
      <c r="GO629">
        <f t="shared" si="525"/>
        <v>4003.53</v>
      </c>
      <c r="GP629">
        <f t="shared" si="526"/>
        <v>0</v>
      </c>
      <c r="GR629">
        <v>0</v>
      </c>
      <c r="GS629">
        <v>0</v>
      </c>
      <c r="GT629">
        <v>0</v>
      </c>
      <c r="GU629" t="s">
        <v>3</v>
      </c>
      <c r="GV629">
        <f t="shared" si="527"/>
        <v>0</v>
      </c>
      <c r="GW629">
        <v>1</v>
      </c>
      <c r="GX629">
        <f t="shared" si="528"/>
        <v>0</v>
      </c>
      <c r="HA629">
        <v>0</v>
      </c>
      <c r="HB629">
        <v>0</v>
      </c>
      <c r="HC629">
        <f t="shared" si="529"/>
        <v>0</v>
      </c>
      <c r="HE629" t="s">
        <v>3</v>
      </c>
      <c r="HF629" t="s">
        <v>3</v>
      </c>
      <c r="HM629" t="s">
        <v>3</v>
      </c>
      <c r="HN629" t="s">
        <v>3</v>
      </c>
      <c r="HO629" t="s">
        <v>3</v>
      </c>
      <c r="HP629" t="s">
        <v>3</v>
      </c>
      <c r="HQ629" t="s">
        <v>3</v>
      </c>
      <c r="IK629">
        <v>0</v>
      </c>
    </row>
    <row r="630" spans="1:245" x14ac:dyDescent="0.2">
      <c r="A630">
        <v>17</v>
      </c>
      <c r="B630">
        <v>0</v>
      </c>
      <c r="C630">
        <f>ROW(SmtRes!A175)</f>
        <v>175</v>
      </c>
      <c r="D630">
        <f>ROW(EtalonRes!A303)</f>
        <v>303</v>
      </c>
      <c r="E630" t="s">
        <v>200</v>
      </c>
      <c r="F630" t="s">
        <v>85</v>
      </c>
      <c r="G630" t="s">
        <v>199</v>
      </c>
      <c r="H630" t="s">
        <v>87</v>
      </c>
      <c r="I630">
        <f>ROUND(10/10,9)</f>
        <v>1</v>
      </c>
      <c r="J630">
        <v>0</v>
      </c>
      <c r="K630">
        <f>ROUND(10/10,9)</f>
        <v>1</v>
      </c>
      <c r="O630">
        <f t="shared" si="490"/>
        <v>5679.71</v>
      </c>
      <c r="P630">
        <f t="shared" si="491"/>
        <v>1377.98</v>
      </c>
      <c r="Q630">
        <f t="shared" si="492"/>
        <v>805.14</v>
      </c>
      <c r="R630">
        <f t="shared" si="493"/>
        <v>226.21</v>
      </c>
      <c r="S630">
        <f t="shared" si="494"/>
        <v>3496.59</v>
      </c>
      <c r="T630">
        <f t="shared" si="495"/>
        <v>0</v>
      </c>
      <c r="U630">
        <f t="shared" si="496"/>
        <v>9.8910899999999984</v>
      </c>
      <c r="V630">
        <f t="shared" si="497"/>
        <v>0</v>
      </c>
      <c r="W630">
        <f t="shared" si="498"/>
        <v>0</v>
      </c>
      <c r="X630">
        <f t="shared" si="499"/>
        <v>2762.31</v>
      </c>
      <c r="Y630">
        <f t="shared" si="500"/>
        <v>1433.6</v>
      </c>
      <c r="AA630">
        <v>54346617</v>
      </c>
      <c r="AB630">
        <f t="shared" si="501"/>
        <v>348.93</v>
      </c>
      <c r="AC630">
        <f t="shared" si="502"/>
        <v>154.69999999999999</v>
      </c>
      <c r="AD630">
        <f t="shared" si="503"/>
        <v>79.930000000000007</v>
      </c>
      <c r="AE630">
        <f t="shared" si="504"/>
        <v>7.39</v>
      </c>
      <c r="AF630">
        <f t="shared" si="505"/>
        <v>114.3</v>
      </c>
      <c r="AG630">
        <f t="shared" si="506"/>
        <v>0</v>
      </c>
      <c r="AH630">
        <f t="shared" si="507"/>
        <v>9.27</v>
      </c>
      <c r="AI630">
        <f t="shared" si="508"/>
        <v>0</v>
      </c>
      <c r="AJ630">
        <f t="shared" si="509"/>
        <v>0</v>
      </c>
      <c r="AK630">
        <v>348.93</v>
      </c>
      <c r="AL630">
        <v>154.69999999999999</v>
      </c>
      <c r="AM630">
        <v>79.930000000000007</v>
      </c>
      <c r="AN630">
        <v>7.39</v>
      </c>
      <c r="AO630">
        <v>114.3</v>
      </c>
      <c r="AP630">
        <v>0</v>
      </c>
      <c r="AQ630">
        <v>9.27</v>
      </c>
      <c r="AR630">
        <v>0</v>
      </c>
      <c r="AS630">
        <v>0</v>
      </c>
      <c r="AT630">
        <v>79</v>
      </c>
      <c r="AU630">
        <v>41</v>
      </c>
      <c r="AV630">
        <v>1.0669999999999999</v>
      </c>
      <c r="AW630">
        <v>1.081</v>
      </c>
      <c r="AZ630">
        <v>1</v>
      </c>
      <c r="BA630">
        <v>28.67</v>
      </c>
      <c r="BB630">
        <v>9.44</v>
      </c>
      <c r="BC630">
        <v>8.24</v>
      </c>
      <c r="BD630" t="s">
        <v>3</v>
      </c>
      <c r="BE630" t="s">
        <v>3</v>
      </c>
      <c r="BF630" t="s">
        <v>3</v>
      </c>
      <c r="BG630" t="s">
        <v>3</v>
      </c>
      <c r="BH630">
        <v>0</v>
      </c>
      <c r="BI630">
        <v>2</v>
      </c>
      <c r="BJ630" t="s">
        <v>88</v>
      </c>
      <c r="BM630">
        <v>332</v>
      </c>
      <c r="BN630">
        <v>0</v>
      </c>
      <c r="BO630" t="s">
        <v>85</v>
      </c>
      <c r="BP630">
        <v>1</v>
      </c>
      <c r="BQ630">
        <v>40</v>
      </c>
      <c r="BR630">
        <v>0</v>
      </c>
      <c r="BS630">
        <v>28.67</v>
      </c>
      <c r="BT630">
        <v>1</v>
      </c>
      <c r="BU630">
        <v>1</v>
      </c>
      <c r="BV630">
        <v>1</v>
      </c>
      <c r="BW630">
        <v>1</v>
      </c>
      <c r="BX630">
        <v>1</v>
      </c>
      <c r="BY630" t="s">
        <v>3</v>
      </c>
      <c r="BZ630">
        <v>79</v>
      </c>
      <c r="CA630">
        <v>41</v>
      </c>
      <c r="CB630" t="s">
        <v>3</v>
      </c>
      <c r="CE630">
        <v>30</v>
      </c>
      <c r="CF630">
        <v>0</v>
      </c>
      <c r="CG630">
        <v>0</v>
      </c>
      <c r="CM630">
        <v>0</v>
      </c>
      <c r="CN630" t="s">
        <v>3</v>
      </c>
      <c r="CO630">
        <v>0</v>
      </c>
      <c r="CP630">
        <f t="shared" si="510"/>
        <v>5679.71</v>
      </c>
      <c r="CQ630">
        <f t="shared" si="511"/>
        <v>1377.98</v>
      </c>
      <c r="CR630">
        <f t="shared" si="512"/>
        <v>805.14</v>
      </c>
      <c r="CS630">
        <f t="shared" si="513"/>
        <v>226.21</v>
      </c>
      <c r="CT630">
        <f t="shared" si="514"/>
        <v>3496.59</v>
      </c>
      <c r="CU630">
        <f t="shared" si="515"/>
        <v>0</v>
      </c>
      <c r="CV630">
        <f t="shared" si="516"/>
        <v>9.8910899999999984</v>
      </c>
      <c r="CW630">
        <f t="shared" si="517"/>
        <v>0</v>
      </c>
      <c r="CX630">
        <f t="shared" si="518"/>
        <v>0</v>
      </c>
      <c r="CY630">
        <f t="shared" si="519"/>
        <v>2762.3061000000002</v>
      </c>
      <c r="CZ630">
        <f t="shared" si="520"/>
        <v>1433.6018999999999</v>
      </c>
      <c r="DC630" t="s">
        <v>3</v>
      </c>
      <c r="DD630" t="s">
        <v>3</v>
      </c>
      <c r="DE630" t="s">
        <v>3</v>
      </c>
      <c r="DF630" t="s">
        <v>3</v>
      </c>
      <c r="DG630" t="s">
        <v>3</v>
      </c>
      <c r="DH630" t="s">
        <v>3</v>
      </c>
      <c r="DI630" t="s">
        <v>3</v>
      </c>
      <c r="DJ630" t="s">
        <v>3</v>
      </c>
      <c r="DK630" t="s">
        <v>3</v>
      </c>
      <c r="DL630" t="s">
        <v>3</v>
      </c>
      <c r="DM630" t="s">
        <v>3</v>
      </c>
      <c r="DN630">
        <v>114</v>
      </c>
      <c r="DO630">
        <v>67</v>
      </c>
      <c r="DP630">
        <v>1.0669999999999999</v>
      </c>
      <c r="DQ630">
        <v>1.081</v>
      </c>
      <c r="DU630">
        <v>1010</v>
      </c>
      <c r="DV630" t="s">
        <v>87</v>
      </c>
      <c r="DW630" t="s">
        <v>87</v>
      </c>
      <c r="DX630">
        <v>10</v>
      </c>
      <c r="DZ630" t="s">
        <v>3</v>
      </c>
      <c r="EA630" t="s">
        <v>3</v>
      </c>
      <c r="EB630" t="s">
        <v>3</v>
      </c>
      <c r="EC630" t="s">
        <v>3</v>
      </c>
      <c r="EE630">
        <v>54008076</v>
      </c>
      <c r="EF630">
        <v>40</v>
      </c>
      <c r="EG630" t="s">
        <v>56</v>
      </c>
      <c r="EH630">
        <v>0</v>
      </c>
      <c r="EI630" t="s">
        <v>3</v>
      </c>
      <c r="EJ630">
        <v>2</v>
      </c>
      <c r="EK630">
        <v>332</v>
      </c>
      <c r="EL630" t="s">
        <v>89</v>
      </c>
      <c r="EM630" t="s">
        <v>90</v>
      </c>
      <c r="EO630" t="s">
        <v>3</v>
      </c>
      <c r="EQ630">
        <v>0</v>
      </c>
      <c r="ER630">
        <v>348.93</v>
      </c>
      <c r="ES630">
        <v>154.69999999999999</v>
      </c>
      <c r="ET630">
        <v>79.930000000000007</v>
      </c>
      <c r="EU630">
        <v>7.39</v>
      </c>
      <c r="EV630">
        <v>114.3</v>
      </c>
      <c r="EW630">
        <v>9.27</v>
      </c>
      <c r="EX630">
        <v>0</v>
      </c>
      <c r="EY630">
        <v>0</v>
      </c>
      <c r="FQ630">
        <v>0</v>
      </c>
      <c r="FR630">
        <f t="shared" si="521"/>
        <v>0</v>
      </c>
      <c r="FS630">
        <v>0</v>
      </c>
      <c r="FX630">
        <v>114</v>
      </c>
      <c r="FY630">
        <v>67</v>
      </c>
      <c r="GA630" t="s">
        <v>3</v>
      </c>
      <c r="GD630">
        <v>0</v>
      </c>
      <c r="GF630">
        <v>-372859685</v>
      </c>
      <c r="GG630">
        <v>2</v>
      </c>
      <c r="GH630">
        <v>1</v>
      </c>
      <c r="GI630">
        <v>2</v>
      </c>
      <c r="GJ630">
        <v>0</v>
      </c>
      <c r="GK630">
        <f>ROUND(R630*(R12)/100,2)</f>
        <v>361.94</v>
      </c>
      <c r="GL630">
        <f t="shared" si="522"/>
        <v>0</v>
      </c>
      <c r="GM630">
        <f t="shared" si="523"/>
        <v>10237.56</v>
      </c>
      <c r="GN630">
        <f t="shared" si="524"/>
        <v>0</v>
      </c>
      <c r="GO630">
        <f t="shared" si="525"/>
        <v>10237.56</v>
      </c>
      <c r="GP630">
        <f t="shared" si="526"/>
        <v>0</v>
      </c>
      <c r="GR630">
        <v>0</v>
      </c>
      <c r="GS630">
        <v>0</v>
      </c>
      <c r="GT630">
        <v>0</v>
      </c>
      <c r="GU630" t="s">
        <v>3</v>
      </c>
      <c r="GV630">
        <f t="shared" si="527"/>
        <v>0</v>
      </c>
      <c r="GW630">
        <v>1</v>
      </c>
      <c r="GX630">
        <f t="shared" si="528"/>
        <v>0</v>
      </c>
      <c r="HA630">
        <v>0</v>
      </c>
      <c r="HB630">
        <v>0</v>
      </c>
      <c r="HC630">
        <f t="shared" si="529"/>
        <v>0</v>
      </c>
      <c r="HE630" t="s">
        <v>3</v>
      </c>
      <c r="HF630" t="s">
        <v>3</v>
      </c>
      <c r="HM630" t="s">
        <v>3</v>
      </c>
      <c r="HN630" t="s">
        <v>3</v>
      </c>
      <c r="HO630" t="s">
        <v>3</v>
      </c>
      <c r="HP630" t="s">
        <v>3</v>
      </c>
      <c r="HQ630" t="s">
        <v>3</v>
      </c>
      <c r="IK630">
        <v>0</v>
      </c>
    </row>
    <row r="631" spans="1:245" x14ac:dyDescent="0.2">
      <c r="A631">
        <v>17</v>
      </c>
      <c r="B631">
        <v>0</v>
      </c>
      <c r="C631">
        <f>ROW(SmtRes!A176)</f>
        <v>176</v>
      </c>
      <c r="D631">
        <f>ROW(EtalonRes!A304)</f>
        <v>304</v>
      </c>
      <c r="E631" t="s">
        <v>202</v>
      </c>
      <c r="F631" t="s">
        <v>92</v>
      </c>
      <c r="G631" t="s">
        <v>201</v>
      </c>
      <c r="H631" t="s">
        <v>87</v>
      </c>
      <c r="I631">
        <f>ROUND(3/10,9)</f>
        <v>0.3</v>
      </c>
      <c r="J631">
        <v>0</v>
      </c>
      <c r="K631">
        <f>ROUND(3/10,9)</f>
        <v>0.3</v>
      </c>
      <c r="O631">
        <f t="shared" si="490"/>
        <v>2061.4699999999998</v>
      </c>
      <c r="P631">
        <f t="shared" si="491"/>
        <v>621.04999999999995</v>
      </c>
      <c r="Q631">
        <f t="shared" si="492"/>
        <v>274.98</v>
      </c>
      <c r="R631">
        <f t="shared" si="493"/>
        <v>86.01</v>
      </c>
      <c r="S631">
        <f t="shared" si="494"/>
        <v>1165.44</v>
      </c>
      <c r="T631">
        <f t="shared" si="495"/>
        <v>0</v>
      </c>
      <c r="U631">
        <f t="shared" si="496"/>
        <v>3.2970299999999999</v>
      </c>
      <c r="V631">
        <f t="shared" si="497"/>
        <v>0</v>
      </c>
      <c r="W631">
        <f t="shared" si="498"/>
        <v>0</v>
      </c>
      <c r="X631">
        <f t="shared" si="499"/>
        <v>920.7</v>
      </c>
      <c r="Y631">
        <f t="shared" si="500"/>
        <v>477.83</v>
      </c>
      <c r="AA631">
        <v>54346617</v>
      </c>
      <c r="AB631">
        <f t="shared" si="501"/>
        <v>447.79</v>
      </c>
      <c r="AC631">
        <f t="shared" si="502"/>
        <v>232.4</v>
      </c>
      <c r="AD631">
        <f t="shared" si="503"/>
        <v>88.39</v>
      </c>
      <c r="AE631">
        <f t="shared" si="504"/>
        <v>9.36</v>
      </c>
      <c r="AF631">
        <f t="shared" si="505"/>
        <v>127</v>
      </c>
      <c r="AG631">
        <f t="shared" si="506"/>
        <v>0</v>
      </c>
      <c r="AH631">
        <f t="shared" si="507"/>
        <v>10.3</v>
      </c>
      <c r="AI631">
        <f t="shared" si="508"/>
        <v>0</v>
      </c>
      <c r="AJ631">
        <f t="shared" si="509"/>
        <v>0</v>
      </c>
      <c r="AK631">
        <v>447.79</v>
      </c>
      <c r="AL631">
        <v>232.4</v>
      </c>
      <c r="AM631">
        <v>88.39</v>
      </c>
      <c r="AN631">
        <v>9.36</v>
      </c>
      <c r="AO631">
        <v>127</v>
      </c>
      <c r="AP631">
        <v>0</v>
      </c>
      <c r="AQ631">
        <v>10.3</v>
      </c>
      <c r="AR631">
        <v>0</v>
      </c>
      <c r="AS631">
        <v>0</v>
      </c>
      <c r="AT631">
        <v>79</v>
      </c>
      <c r="AU631">
        <v>41</v>
      </c>
      <c r="AV631">
        <v>1.0669999999999999</v>
      </c>
      <c r="AW631">
        <v>1.081</v>
      </c>
      <c r="AZ631">
        <v>1</v>
      </c>
      <c r="BA631">
        <v>28.67</v>
      </c>
      <c r="BB631">
        <v>9.7200000000000006</v>
      </c>
      <c r="BC631">
        <v>8.24</v>
      </c>
      <c r="BD631" t="s">
        <v>3</v>
      </c>
      <c r="BE631" t="s">
        <v>3</v>
      </c>
      <c r="BF631" t="s">
        <v>3</v>
      </c>
      <c r="BG631" t="s">
        <v>3</v>
      </c>
      <c r="BH631">
        <v>0</v>
      </c>
      <c r="BI631">
        <v>2</v>
      </c>
      <c r="BJ631" t="s">
        <v>94</v>
      </c>
      <c r="BM631">
        <v>332</v>
      </c>
      <c r="BN631">
        <v>0</v>
      </c>
      <c r="BO631" t="s">
        <v>92</v>
      </c>
      <c r="BP631">
        <v>1</v>
      </c>
      <c r="BQ631">
        <v>40</v>
      </c>
      <c r="BR631">
        <v>0</v>
      </c>
      <c r="BS631">
        <v>28.67</v>
      </c>
      <c r="BT631">
        <v>1</v>
      </c>
      <c r="BU631">
        <v>1</v>
      </c>
      <c r="BV631">
        <v>1</v>
      </c>
      <c r="BW631">
        <v>1</v>
      </c>
      <c r="BX631">
        <v>1</v>
      </c>
      <c r="BY631" t="s">
        <v>3</v>
      </c>
      <c r="BZ631">
        <v>79</v>
      </c>
      <c r="CA631">
        <v>41</v>
      </c>
      <c r="CB631" t="s">
        <v>3</v>
      </c>
      <c r="CE631">
        <v>30</v>
      </c>
      <c r="CF631">
        <v>0</v>
      </c>
      <c r="CG631">
        <v>0</v>
      </c>
      <c r="CM631">
        <v>0</v>
      </c>
      <c r="CN631" t="s">
        <v>3</v>
      </c>
      <c r="CO631">
        <v>0</v>
      </c>
      <c r="CP631">
        <f t="shared" si="510"/>
        <v>2061.4700000000003</v>
      </c>
      <c r="CQ631">
        <f t="shared" si="511"/>
        <v>2070.0500000000002</v>
      </c>
      <c r="CR631">
        <f t="shared" si="512"/>
        <v>916.69</v>
      </c>
      <c r="CS631">
        <f t="shared" si="513"/>
        <v>286.41000000000003</v>
      </c>
      <c r="CT631">
        <f t="shared" si="514"/>
        <v>3885.07</v>
      </c>
      <c r="CU631">
        <f t="shared" si="515"/>
        <v>0</v>
      </c>
      <c r="CV631">
        <f t="shared" si="516"/>
        <v>10.9901</v>
      </c>
      <c r="CW631">
        <f t="shared" si="517"/>
        <v>0</v>
      </c>
      <c r="CX631">
        <f t="shared" si="518"/>
        <v>0</v>
      </c>
      <c r="CY631">
        <f t="shared" si="519"/>
        <v>920.69760000000008</v>
      </c>
      <c r="CZ631">
        <f t="shared" si="520"/>
        <v>477.8304</v>
      </c>
      <c r="DC631" t="s">
        <v>3</v>
      </c>
      <c r="DD631" t="s">
        <v>3</v>
      </c>
      <c r="DE631" t="s">
        <v>3</v>
      </c>
      <c r="DF631" t="s">
        <v>3</v>
      </c>
      <c r="DG631" t="s">
        <v>3</v>
      </c>
      <c r="DH631" t="s">
        <v>3</v>
      </c>
      <c r="DI631" t="s">
        <v>3</v>
      </c>
      <c r="DJ631" t="s">
        <v>3</v>
      </c>
      <c r="DK631" t="s">
        <v>3</v>
      </c>
      <c r="DL631" t="s">
        <v>3</v>
      </c>
      <c r="DM631" t="s">
        <v>3</v>
      </c>
      <c r="DN631">
        <v>114</v>
      </c>
      <c r="DO631">
        <v>67</v>
      </c>
      <c r="DP631">
        <v>1.0669999999999999</v>
      </c>
      <c r="DQ631">
        <v>1.081</v>
      </c>
      <c r="DU631">
        <v>1010</v>
      </c>
      <c r="DV631" t="s">
        <v>87</v>
      </c>
      <c r="DW631" t="s">
        <v>87</v>
      </c>
      <c r="DX631">
        <v>10</v>
      </c>
      <c r="DZ631" t="s">
        <v>3</v>
      </c>
      <c r="EA631" t="s">
        <v>3</v>
      </c>
      <c r="EB631" t="s">
        <v>3</v>
      </c>
      <c r="EC631" t="s">
        <v>3</v>
      </c>
      <c r="EE631">
        <v>54008076</v>
      </c>
      <c r="EF631">
        <v>40</v>
      </c>
      <c r="EG631" t="s">
        <v>56</v>
      </c>
      <c r="EH631">
        <v>0</v>
      </c>
      <c r="EI631" t="s">
        <v>3</v>
      </c>
      <c r="EJ631">
        <v>2</v>
      </c>
      <c r="EK631">
        <v>332</v>
      </c>
      <c r="EL631" t="s">
        <v>89</v>
      </c>
      <c r="EM631" t="s">
        <v>90</v>
      </c>
      <c r="EO631" t="s">
        <v>3</v>
      </c>
      <c r="EQ631">
        <v>0</v>
      </c>
      <c r="ER631">
        <v>447.79</v>
      </c>
      <c r="ES631">
        <v>232.4</v>
      </c>
      <c r="ET631">
        <v>88.39</v>
      </c>
      <c r="EU631">
        <v>9.36</v>
      </c>
      <c r="EV631">
        <v>127</v>
      </c>
      <c r="EW631">
        <v>10.3</v>
      </c>
      <c r="EX631">
        <v>0</v>
      </c>
      <c r="EY631">
        <v>0</v>
      </c>
      <c r="FQ631">
        <v>0</v>
      </c>
      <c r="FR631">
        <f t="shared" si="521"/>
        <v>0</v>
      </c>
      <c r="FS631">
        <v>0</v>
      </c>
      <c r="FX631">
        <v>114</v>
      </c>
      <c r="FY631">
        <v>67</v>
      </c>
      <c r="GA631" t="s">
        <v>3</v>
      </c>
      <c r="GD631">
        <v>0</v>
      </c>
      <c r="GF631">
        <v>-539084289</v>
      </c>
      <c r="GG631">
        <v>2</v>
      </c>
      <c r="GH631">
        <v>1</v>
      </c>
      <c r="GI631">
        <v>2</v>
      </c>
      <c r="GJ631">
        <v>0</v>
      </c>
      <c r="GK631">
        <f>ROUND(R631*(R12)/100,2)</f>
        <v>137.62</v>
      </c>
      <c r="GL631">
        <f t="shared" si="522"/>
        <v>0</v>
      </c>
      <c r="GM631">
        <f t="shared" si="523"/>
        <v>3597.62</v>
      </c>
      <c r="GN631">
        <f t="shared" si="524"/>
        <v>0</v>
      </c>
      <c r="GO631">
        <f t="shared" si="525"/>
        <v>3597.62</v>
      </c>
      <c r="GP631">
        <f t="shared" si="526"/>
        <v>0</v>
      </c>
      <c r="GR631">
        <v>0</v>
      </c>
      <c r="GS631">
        <v>0</v>
      </c>
      <c r="GT631">
        <v>0</v>
      </c>
      <c r="GU631" t="s">
        <v>3</v>
      </c>
      <c r="GV631">
        <f t="shared" si="527"/>
        <v>0</v>
      </c>
      <c r="GW631">
        <v>1</v>
      </c>
      <c r="GX631">
        <f t="shared" si="528"/>
        <v>0</v>
      </c>
      <c r="HA631">
        <v>0</v>
      </c>
      <c r="HB631">
        <v>0</v>
      </c>
      <c r="HC631">
        <f t="shared" si="529"/>
        <v>0</v>
      </c>
      <c r="HE631" t="s">
        <v>3</v>
      </c>
      <c r="HF631" t="s">
        <v>3</v>
      </c>
      <c r="HM631" t="s">
        <v>3</v>
      </c>
      <c r="HN631" t="s">
        <v>3</v>
      </c>
      <c r="HO631" t="s">
        <v>3</v>
      </c>
      <c r="HP631" t="s">
        <v>3</v>
      </c>
      <c r="HQ631" t="s">
        <v>3</v>
      </c>
      <c r="IK631">
        <v>0</v>
      </c>
    </row>
    <row r="632" spans="1:245" x14ac:dyDescent="0.2">
      <c r="A632">
        <v>17</v>
      </c>
      <c r="B632">
        <v>0</v>
      </c>
      <c r="C632">
        <f>ROW(SmtRes!A177)</f>
        <v>177</v>
      </c>
      <c r="D632">
        <f>ROW(EtalonRes!A305)</f>
        <v>305</v>
      </c>
      <c r="E632" t="s">
        <v>206</v>
      </c>
      <c r="F632" t="s">
        <v>96</v>
      </c>
      <c r="G632" t="s">
        <v>207</v>
      </c>
      <c r="H632" t="s">
        <v>98</v>
      </c>
      <c r="I632">
        <f>ROUND(106/100,9)</f>
        <v>1.06</v>
      </c>
      <c r="J632">
        <v>0</v>
      </c>
      <c r="K632">
        <f>ROUND(106/100,9)</f>
        <v>1.06</v>
      </c>
      <c r="O632">
        <f t="shared" si="490"/>
        <v>12094.78</v>
      </c>
      <c r="P632">
        <f t="shared" si="491"/>
        <v>3245.16</v>
      </c>
      <c r="Q632">
        <f t="shared" si="492"/>
        <v>1453.05</v>
      </c>
      <c r="R632">
        <f t="shared" si="493"/>
        <v>360.38</v>
      </c>
      <c r="S632">
        <f t="shared" si="494"/>
        <v>7396.57</v>
      </c>
      <c r="T632">
        <f t="shared" si="495"/>
        <v>0</v>
      </c>
      <c r="U632">
        <f t="shared" si="496"/>
        <v>20.923870000000001</v>
      </c>
      <c r="V632">
        <f t="shared" si="497"/>
        <v>0</v>
      </c>
      <c r="W632">
        <f t="shared" si="498"/>
        <v>0</v>
      </c>
      <c r="X632">
        <f t="shared" si="499"/>
        <v>5843.29</v>
      </c>
      <c r="Y632">
        <f t="shared" si="500"/>
        <v>3032.59</v>
      </c>
      <c r="AA632">
        <v>54346617</v>
      </c>
      <c r="AB632">
        <f t="shared" si="501"/>
        <v>712.05</v>
      </c>
      <c r="AC632">
        <f t="shared" si="502"/>
        <v>343.7</v>
      </c>
      <c r="AD632">
        <f t="shared" si="503"/>
        <v>140.25</v>
      </c>
      <c r="AE632">
        <f t="shared" si="504"/>
        <v>11.11</v>
      </c>
      <c r="AF632">
        <f t="shared" si="505"/>
        <v>228.1</v>
      </c>
      <c r="AG632">
        <f t="shared" si="506"/>
        <v>0</v>
      </c>
      <c r="AH632">
        <f t="shared" si="507"/>
        <v>18.5</v>
      </c>
      <c r="AI632">
        <f t="shared" si="508"/>
        <v>0</v>
      </c>
      <c r="AJ632">
        <f t="shared" si="509"/>
        <v>0</v>
      </c>
      <c r="AK632">
        <v>712.05</v>
      </c>
      <c r="AL632">
        <v>343.7</v>
      </c>
      <c r="AM632">
        <v>140.25</v>
      </c>
      <c r="AN632">
        <v>11.11</v>
      </c>
      <c r="AO632">
        <v>228.1</v>
      </c>
      <c r="AP632">
        <v>0</v>
      </c>
      <c r="AQ632">
        <v>18.5</v>
      </c>
      <c r="AR632">
        <v>0</v>
      </c>
      <c r="AS632">
        <v>0</v>
      </c>
      <c r="AT632">
        <v>79</v>
      </c>
      <c r="AU632">
        <v>41</v>
      </c>
      <c r="AV632">
        <v>1.0669999999999999</v>
      </c>
      <c r="AW632">
        <v>1.081</v>
      </c>
      <c r="AZ632">
        <v>1</v>
      </c>
      <c r="BA632">
        <v>28.67</v>
      </c>
      <c r="BB632">
        <v>9.16</v>
      </c>
      <c r="BC632">
        <v>8.24</v>
      </c>
      <c r="BD632" t="s">
        <v>3</v>
      </c>
      <c r="BE632" t="s">
        <v>3</v>
      </c>
      <c r="BF632" t="s">
        <v>3</v>
      </c>
      <c r="BG632" t="s">
        <v>3</v>
      </c>
      <c r="BH632">
        <v>0</v>
      </c>
      <c r="BI632">
        <v>2</v>
      </c>
      <c r="BJ632" t="s">
        <v>99</v>
      </c>
      <c r="BM632">
        <v>332</v>
      </c>
      <c r="BN632">
        <v>0</v>
      </c>
      <c r="BO632" t="s">
        <v>96</v>
      </c>
      <c r="BP632">
        <v>1</v>
      </c>
      <c r="BQ632">
        <v>40</v>
      </c>
      <c r="BR632">
        <v>0</v>
      </c>
      <c r="BS632">
        <v>28.67</v>
      </c>
      <c r="BT632">
        <v>1</v>
      </c>
      <c r="BU632">
        <v>1</v>
      </c>
      <c r="BV632">
        <v>1</v>
      </c>
      <c r="BW632">
        <v>1</v>
      </c>
      <c r="BX632">
        <v>1</v>
      </c>
      <c r="BY632" t="s">
        <v>3</v>
      </c>
      <c r="BZ632">
        <v>79</v>
      </c>
      <c r="CA632">
        <v>41</v>
      </c>
      <c r="CB632" t="s">
        <v>3</v>
      </c>
      <c r="CE632">
        <v>30</v>
      </c>
      <c r="CF632">
        <v>0</v>
      </c>
      <c r="CG632">
        <v>0</v>
      </c>
      <c r="CM632">
        <v>0</v>
      </c>
      <c r="CN632" t="s">
        <v>3</v>
      </c>
      <c r="CO632">
        <v>0</v>
      </c>
      <c r="CP632">
        <f t="shared" si="510"/>
        <v>12094.779999999999</v>
      </c>
      <c r="CQ632">
        <f t="shared" si="511"/>
        <v>3061.49</v>
      </c>
      <c r="CR632">
        <f t="shared" si="512"/>
        <v>1370.79</v>
      </c>
      <c r="CS632">
        <f t="shared" si="513"/>
        <v>339.74</v>
      </c>
      <c r="CT632">
        <f t="shared" si="514"/>
        <v>6977.7</v>
      </c>
      <c r="CU632">
        <f t="shared" si="515"/>
        <v>0</v>
      </c>
      <c r="CV632">
        <f t="shared" si="516"/>
        <v>19.7395</v>
      </c>
      <c r="CW632">
        <f t="shared" si="517"/>
        <v>0</v>
      </c>
      <c r="CX632">
        <f t="shared" si="518"/>
        <v>0</v>
      </c>
      <c r="CY632">
        <f t="shared" si="519"/>
        <v>5843.2902999999997</v>
      </c>
      <c r="CZ632">
        <f t="shared" si="520"/>
        <v>3032.5936999999999</v>
      </c>
      <c r="DC632" t="s">
        <v>3</v>
      </c>
      <c r="DD632" t="s">
        <v>3</v>
      </c>
      <c r="DE632" t="s">
        <v>3</v>
      </c>
      <c r="DF632" t="s">
        <v>3</v>
      </c>
      <c r="DG632" t="s">
        <v>3</v>
      </c>
      <c r="DH632" t="s">
        <v>3</v>
      </c>
      <c r="DI632" t="s">
        <v>3</v>
      </c>
      <c r="DJ632" t="s">
        <v>3</v>
      </c>
      <c r="DK632" t="s">
        <v>3</v>
      </c>
      <c r="DL632" t="s">
        <v>3</v>
      </c>
      <c r="DM632" t="s">
        <v>3</v>
      </c>
      <c r="DN632">
        <v>114</v>
      </c>
      <c r="DO632">
        <v>67</v>
      </c>
      <c r="DP632">
        <v>1.0669999999999999</v>
      </c>
      <c r="DQ632">
        <v>1.081</v>
      </c>
      <c r="DU632">
        <v>1003</v>
      </c>
      <c r="DV632" t="s">
        <v>98</v>
      </c>
      <c r="DW632" t="s">
        <v>98</v>
      </c>
      <c r="DX632">
        <v>100</v>
      </c>
      <c r="DZ632" t="s">
        <v>3</v>
      </c>
      <c r="EA632" t="s">
        <v>3</v>
      </c>
      <c r="EB632" t="s">
        <v>3</v>
      </c>
      <c r="EC632" t="s">
        <v>3</v>
      </c>
      <c r="EE632">
        <v>54008076</v>
      </c>
      <c r="EF632">
        <v>40</v>
      </c>
      <c r="EG632" t="s">
        <v>56</v>
      </c>
      <c r="EH632">
        <v>0</v>
      </c>
      <c r="EI632" t="s">
        <v>3</v>
      </c>
      <c r="EJ632">
        <v>2</v>
      </c>
      <c r="EK632">
        <v>332</v>
      </c>
      <c r="EL632" t="s">
        <v>89</v>
      </c>
      <c r="EM632" t="s">
        <v>90</v>
      </c>
      <c r="EO632" t="s">
        <v>3</v>
      </c>
      <c r="EQ632">
        <v>0</v>
      </c>
      <c r="ER632">
        <v>712.05</v>
      </c>
      <c r="ES632">
        <v>343.7</v>
      </c>
      <c r="ET632">
        <v>140.25</v>
      </c>
      <c r="EU632">
        <v>11.11</v>
      </c>
      <c r="EV632">
        <v>228.1</v>
      </c>
      <c r="EW632">
        <v>18.5</v>
      </c>
      <c r="EX632">
        <v>0</v>
      </c>
      <c r="EY632">
        <v>0</v>
      </c>
      <c r="FQ632">
        <v>0</v>
      </c>
      <c r="FR632">
        <f t="shared" si="521"/>
        <v>0</v>
      </c>
      <c r="FS632">
        <v>0</v>
      </c>
      <c r="FX632">
        <v>114</v>
      </c>
      <c r="FY632">
        <v>67</v>
      </c>
      <c r="GA632" t="s">
        <v>3</v>
      </c>
      <c r="GD632">
        <v>0</v>
      </c>
      <c r="GF632">
        <v>236259924</v>
      </c>
      <c r="GG632">
        <v>2</v>
      </c>
      <c r="GH632">
        <v>1</v>
      </c>
      <c r="GI632">
        <v>2</v>
      </c>
      <c r="GJ632">
        <v>0</v>
      </c>
      <c r="GK632">
        <f>ROUND(R632*(R12)/100,2)</f>
        <v>576.61</v>
      </c>
      <c r="GL632">
        <f t="shared" si="522"/>
        <v>0</v>
      </c>
      <c r="GM632">
        <f t="shared" si="523"/>
        <v>21547.27</v>
      </c>
      <c r="GN632">
        <f t="shared" si="524"/>
        <v>0</v>
      </c>
      <c r="GO632">
        <f t="shared" si="525"/>
        <v>21547.27</v>
      </c>
      <c r="GP632">
        <f t="shared" si="526"/>
        <v>0</v>
      </c>
      <c r="GR632">
        <v>0</v>
      </c>
      <c r="GS632">
        <v>0</v>
      </c>
      <c r="GT632">
        <v>0</v>
      </c>
      <c r="GU632" t="s">
        <v>3</v>
      </c>
      <c r="GV632">
        <f t="shared" si="527"/>
        <v>0</v>
      </c>
      <c r="GW632">
        <v>1</v>
      </c>
      <c r="GX632">
        <f t="shared" si="528"/>
        <v>0</v>
      </c>
      <c r="HA632">
        <v>0</v>
      </c>
      <c r="HB632">
        <v>0</v>
      </c>
      <c r="HC632">
        <f t="shared" si="529"/>
        <v>0</v>
      </c>
      <c r="HE632" t="s">
        <v>3</v>
      </c>
      <c r="HF632" t="s">
        <v>3</v>
      </c>
      <c r="HM632" t="s">
        <v>3</v>
      </c>
      <c r="HN632" t="s">
        <v>3</v>
      </c>
      <c r="HO632" t="s">
        <v>3</v>
      </c>
      <c r="HP632" t="s">
        <v>3</v>
      </c>
      <c r="HQ632" t="s">
        <v>3</v>
      </c>
      <c r="IK632">
        <v>0</v>
      </c>
    </row>
    <row r="633" spans="1:245" x14ac:dyDescent="0.2">
      <c r="A633">
        <v>17</v>
      </c>
      <c r="B633">
        <v>0</v>
      </c>
      <c r="C633">
        <f>ROW(SmtRes!A178)</f>
        <v>178</v>
      </c>
      <c r="D633">
        <f>ROW(EtalonRes!A306)</f>
        <v>306</v>
      </c>
      <c r="E633" t="s">
        <v>208</v>
      </c>
      <c r="F633" t="s">
        <v>101</v>
      </c>
      <c r="G633" t="s">
        <v>209</v>
      </c>
      <c r="H633" t="s">
        <v>98</v>
      </c>
      <c r="I633">
        <f>ROUND(20/100,9)</f>
        <v>0.2</v>
      </c>
      <c r="J633">
        <v>0</v>
      </c>
      <c r="K633">
        <f>ROUND(20/100,9)</f>
        <v>0.2</v>
      </c>
      <c r="O633">
        <f t="shared" si="490"/>
        <v>2436.34</v>
      </c>
      <c r="P633">
        <f t="shared" si="491"/>
        <v>753.22</v>
      </c>
      <c r="Q633">
        <f t="shared" si="492"/>
        <v>287.45999999999998</v>
      </c>
      <c r="R633">
        <f t="shared" si="493"/>
        <v>75.12</v>
      </c>
      <c r="S633">
        <f t="shared" si="494"/>
        <v>1395.66</v>
      </c>
      <c r="T633">
        <f t="shared" si="495"/>
        <v>0</v>
      </c>
      <c r="U633">
        <f t="shared" si="496"/>
        <v>3.9479000000000002</v>
      </c>
      <c r="V633">
        <f t="shared" si="497"/>
        <v>0</v>
      </c>
      <c r="W633">
        <f t="shared" si="498"/>
        <v>0</v>
      </c>
      <c r="X633">
        <f t="shared" si="499"/>
        <v>1102.57</v>
      </c>
      <c r="Y633">
        <f t="shared" si="500"/>
        <v>572.22</v>
      </c>
      <c r="AA633">
        <v>54346617</v>
      </c>
      <c r="AB633">
        <f t="shared" si="501"/>
        <v>796.23</v>
      </c>
      <c r="AC633">
        <f t="shared" si="502"/>
        <v>422.8</v>
      </c>
      <c r="AD633">
        <f t="shared" si="503"/>
        <v>145.33000000000001</v>
      </c>
      <c r="AE633">
        <f t="shared" si="504"/>
        <v>12.29</v>
      </c>
      <c r="AF633">
        <f t="shared" si="505"/>
        <v>228.1</v>
      </c>
      <c r="AG633">
        <f t="shared" si="506"/>
        <v>0</v>
      </c>
      <c r="AH633">
        <f t="shared" si="507"/>
        <v>18.5</v>
      </c>
      <c r="AI633">
        <f t="shared" si="508"/>
        <v>0</v>
      </c>
      <c r="AJ633">
        <f t="shared" si="509"/>
        <v>0</v>
      </c>
      <c r="AK633">
        <v>796.23</v>
      </c>
      <c r="AL633">
        <v>422.8</v>
      </c>
      <c r="AM633">
        <v>145.33000000000001</v>
      </c>
      <c r="AN633">
        <v>12.29</v>
      </c>
      <c r="AO633">
        <v>228.1</v>
      </c>
      <c r="AP633">
        <v>0</v>
      </c>
      <c r="AQ633">
        <v>18.5</v>
      </c>
      <c r="AR633">
        <v>0</v>
      </c>
      <c r="AS633">
        <v>0</v>
      </c>
      <c r="AT633">
        <v>79</v>
      </c>
      <c r="AU633">
        <v>41</v>
      </c>
      <c r="AV633">
        <v>1.0669999999999999</v>
      </c>
      <c r="AW633">
        <v>1.081</v>
      </c>
      <c r="AZ633">
        <v>1</v>
      </c>
      <c r="BA633">
        <v>28.67</v>
      </c>
      <c r="BB633">
        <v>9.27</v>
      </c>
      <c r="BC633">
        <v>8.24</v>
      </c>
      <c r="BD633" t="s">
        <v>3</v>
      </c>
      <c r="BE633" t="s">
        <v>3</v>
      </c>
      <c r="BF633" t="s">
        <v>3</v>
      </c>
      <c r="BG633" t="s">
        <v>3</v>
      </c>
      <c r="BH633">
        <v>0</v>
      </c>
      <c r="BI633">
        <v>2</v>
      </c>
      <c r="BJ633" t="s">
        <v>103</v>
      </c>
      <c r="BM633">
        <v>332</v>
      </c>
      <c r="BN633">
        <v>0</v>
      </c>
      <c r="BO633" t="s">
        <v>101</v>
      </c>
      <c r="BP633">
        <v>1</v>
      </c>
      <c r="BQ633">
        <v>40</v>
      </c>
      <c r="BR633">
        <v>0</v>
      </c>
      <c r="BS633">
        <v>28.67</v>
      </c>
      <c r="BT633">
        <v>1</v>
      </c>
      <c r="BU633">
        <v>1</v>
      </c>
      <c r="BV633">
        <v>1</v>
      </c>
      <c r="BW633">
        <v>1</v>
      </c>
      <c r="BX633">
        <v>1</v>
      </c>
      <c r="BY633" t="s">
        <v>3</v>
      </c>
      <c r="BZ633">
        <v>79</v>
      </c>
      <c r="CA633">
        <v>41</v>
      </c>
      <c r="CB633" t="s">
        <v>3</v>
      </c>
      <c r="CE633">
        <v>30</v>
      </c>
      <c r="CF633">
        <v>0</v>
      </c>
      <c r="CG633">
        <v>0</v>
      </c>
      <c r="CM633">
        <v>0</v>
      </c>
      <c r="CN633" t="s">
        <v>3</v>
      </c>
      <c r="CO633">
        <v>0</v>
      </c>
      <c r="CP633">
        <f t="shared" si="510"/>
        <v>2436.34</v>
      </c>
      <c r="CQ633">
        <f t="shared" si="511"/>
        <v>3766.09</v>
      </c>
      <c r="CR633">
        <f t="shared" si="512"/>
        <v>1437.5</v>
      </c>
      <c r="CS633">
        <f t="shared" si="513"/>
        <v>375.86</v>
      </c>
      <c r="CT633">
        <f t="shared" si="514"/>
        <v>6977.7</v>
      </c>
      <c r="CU633">
        <f t="shared" si="515"/>
        <v>0</v>
      </c>
      <c r="CV633">
        <f t="shared" si="516"/>
        <v>19.7395</v>
      </c>
      <c r="CW633">
        <f t="shared" si="517"/>
        <v>0</v>
      </c>
      <c r="CX633">
        <f t="shared" si="518"/>
        <v>0</v>
      </c>
      <c r="CY633">
        <f t="shared" si="519"/>
        <v>1102.5714</v>
      </c>
      <c r="CZ633">
        <f t="shared" si="520"/>
        <v>572.22059999999999</v>
      </c>
      <c r="DC633" t="s">
        <v>3</v>
      </c>
      <c r="DD633" t="s">
        <v>3</v>
      </c>
      <c r="DE633" t="s">
        <v>3</v>
      </c>
      <c r="DF633" t="s">
        <v>3</v>
      </c>
      <c r="DG633" t="s">
        <v>3</v>
      </c>
      <c r="DH633" t="s">
        <v>3</v>
      </c>
      <c r="DI633" t="s">
        <v>3</v>
      </c>
      <c r="DJ633" t="s">
        <v>3</v>
      </c>
      <c r="DK633" t="s">
        <v>3</v>
      </c>
      <c r="DL633" t="s">
        <v>3</v>
      </c>
      <c r="DM633" t="s">
        <v>3</v>
      </c>
      <c r="DN633">
        <v>114</v>
      </c>
      <c r="DO633">
        <v>67</v>
      </c>
      <c r="DP633">
        <v>1.0669999999999999</v>
      </c>
      <c r="DQ633">
        <v>1.081</v>
      </c>
      <c r="DU633">
        <v>1003</v>
      </c>
      <c r="DV633" t="s">
        <v>98</v>
      </c>
      <c r="DW633" t="s">
        <v>98</v>
      </c>
      <c r="DX633">
        <v>100</v>
      </c>
      <c r="DZ633" t="s">
        <v>3</v>
      </c>
      <c r="EA633" t="s">
        <v>3</v>
      </c>
      <c r="EB633" t="s">
        <v>3</v>
      </c>
      <c r="EC633" t="s">
        <v>3</v>
      </c>
      <c r="EE633">
        <v>54008076</v>
      </c>
      <c r="EF633">
        <v>40</v>
      </c>
      <c r="EG633" t="s">
        <v>56</v>
      </c>
      <c r="EH633">
        <v>0</v>
      </c>
      <c r="EI633" t="s">
        <v>3</v>
      </c>
      <c r="EJ633">
        <v>2</v>
      </c>
      <c r="EK633">
        <v>332</v>
      </c>
      <c r="EL633" t="s">
        <v>89</v>
      </c>
      <c r="EM633" t="s">
        <v>90</v>
      </c>
      <c r="EO633" t="s">
        <v>3</v>
      </c>
      <c r="EQ633">
        <v>0</v>
      </c>
      <c r="ER633">
        <v>796.23</v>
      </c>
      <c r="ES633">
        <v>422.8</v>
      </c>
      <c r="ET633">
        <v>145.33000000000001</v>
      </c>
      <c r="EU633">
        <v>12.29</v>
      </c>
      <c r="EV633">
        <v>228.1</v>
      </c>
      <c r="EW633">
        <v>18.5</v>
      </c>
      <c r="EX633">
        <v>0</v>
      </c>
      <c r="EY633">
        <v>0</v>
      </c>
      <c r="FQ633">
        <v>0</v>
      </c>
      <c r="FR633">
        <f t="shared" si="521"/>
        <v>0</v>
      </c>
      <c r="FS633">
        <v>0</v>
      </c>
      <c r="FX633">
        <v>114</v>
      </c>
      <c r="FY633">
        <v>67</v>
      </c>
      <c r="GA633" t="s">
        <v>3</v>
      </c>
      <c r="GD633">
        <v>0</v>
      </c>
      <c r="GF633">
        <v>-1665287365</v>
      </c>
      <c r="GG633">
        <v>2</v>
      </c>
      <c r="GH633">
        <v>1</v>
      </c>
      <c r="GI633">
        <v>2</v>
      </c>
      <c r="GJ633">
        <v>0</v>
      </c>
      <c r="GK633">
        <f>ROUND(R633*(R12)/100,2)</f>
        <v>120.19</v>
      </c>
      <c r="GL633">
        <f t="shared" si="522"/>
        <v>0</v>
      </c>
      <c r="GM633">
        <f t="shared" si="523"/>
        <v>4231.32</v>
      </c>
      <c r="GN633">
        <f t="shared" si="524"/>
        <v>0</v>
      </c>
      <c r="GO633">
        <f t="shared" si="525"/>
        <v>4231.32</v>
      </c>
      <c r="GP633">
        <f t="shared" si="526"/>
        <v>0</v>
      </c>
      <c r="GR633">
        <v>0</v>
      </c>
      <c r="GS633">
        <v>0</v>
      </c>
      <c r="GT633">
        <v>0</v>
      </c>
      <c r="GU633" t="s">
        <v>3</v>
      </c>
      <c r="GV633">
        <f t="shared" si="527"/>
        <v>0</v>
      </c>
      <c r="GW633">
        <v>1</v>
      </c>
      <c r="GX633">
        <f t="shared" si="528"/>
        <v>0</v>
      </c>
      <c r="HA633">
        <v>0</v>
      </c>
      <c r="HB633">
        <v>0</v>
      </c>
      <c r="HC633">
        <f t="shared" si="529"/>
        <v>0</v>
      </c>
      <c r="HE633" t="s">
        <v>3</v>
      </c>
      <c r="HF633" t="s">
        <v>3</v>
      </c>
      <c r="HM633" t="s">
        <v>3</v>
      </c>
      <c r="HN633" t="s">
        <v>3</v>
      </c>
      <c r="HO633" t="s">
        <v>3</v>
      </c>
      <c r="HP633" t="s">
        <v>3</v>
      </c>
      <c r="HQ633" t="s">
        <v>3</v>
      </c>
      <c r="IK633">
        <v>0</v>
      </c>
    </row>
    <row r="635" spans="1:245" x14ac:dyDescent="0.2">
      <c r="A635" s="2">
        <v>51</v>
      </c>
      <c r="B635" s="2">
        <f>B613</f>
        <v>0</v>
      </c>
      <c r="C635" s="2">
        <f>A613</f>
        <v>4</v>
      </c>
      <c r="D635" s="2">
        <f>ROW(A613)</f>
        <v>613</v>
      </c>
      <c r="E635" s="2"/>
      <c r="F635" s="2" t="str">
        <f>IF(F613&lt;&gt;"",F613,"")</f>
        <v>Новый раздел</v>
      </c>
      <c r="G635" s="2" t="str">
        <f>IF(G613&lt;&gt;"",G613,"")</f>
        <v>Монтажные работы</v>
      </c>
      <c r="H635" s="2">
        <v>0</v>
      </c>
      <c r="I635" s="2"/>
      <c r="J635" s="2"/>
      <c r="K635" s="2"/>
      <c r="L635" s="2"/>
      <c r="M635" s="2"/>
      <c r="N635" s="2"/>
      <c r="O635" s="2">
        <f t="shared" ref="O635:T635" si="530">ROUND(AB635,2)</f>
        <v>453088.69</v>
      </c>
      <c r="P635" s="2">
        <f t="shared" si="530"/>
        <v>9826.09</v>
      </c>
      <c r="Q635" s="2">
        <f t="shared" si="530"/>
        <v>251988.97</v>
      </c>
      <c r="R635" s="2">
        <f t="shared" si="530"/>
        <v>120014.35</v>
      </c>
      <c r="S635" s="2">
        <f t="shared" si="530"/>
        <v>191273.63</v>
      </c>
      <c r="T635" s="2">
        <f t="shared" si="530"/>
        <v>0</v>
      </c>
      <c r="U635" s="2">
        <f>AH635</f>
        <v>558.02118899999994</v>
      </c>
      <c r="V635" s="2">
        <f>AI635</f>
        <v>0</v>
      </c>
      <c r="W635" s="2">
        <f>ROUND(AJ635,2)</f>
        <v>0</v>
      </c>
      <c r="X635" s="2">
        <f>ROUND(AK635,2)</f>
        <v>172766.55</v>
      </c>
      <c r="Y635" s="2">
        <f>ROUND(AL635,2)</f>
        <v>80630.63</v>
      </c>
      <c r="Z635" s="2"/>
      <c r="AA635" s="2"/>
      <c r="AB635" s="2">
        <f>ROUND(SUMIF(AA617:AA633,"=54346617",O617:O633),2)</f>
        <v>453088.69</v>
      </c>
      <c r="AC635" s="2">
        <f>ROUND(SUMIF(AA617:AA633,"=54346617",P617:P633),2)</f>
        <v>9826.09</v>
      </c>
      <c r="AD635" s="2">
        <f>ROUND(SUMIF(AA617:AA633,"=54346617",Q617:Q633),2)</f>
        <v>251988.97</v>
      </c>
      <c r="AE635" s="2">
        <f>ROUND(SUMIF(AA617:AA633,"=54346617",R617:R633),2)</f>
        <v>120014.35</v>
      </c>
      <c r="AF635" s="2">
        <f>ROUND(SUMIF(AA617:AA633,"=54346617",S617:S633),2)</f>
        <v>191273.63</v>
      </c>
      <c r="AG635" s="2">
        <f>ROUND(SUMIF(AA617:AA633,"=54346617",T617:T633),2)</f>
        <v>0</v>
      </c>
      <c r="AH635" s="2">
        <f>SUMIF(AA617:AA633,"=54346617",U617:U633)</f>
        <v>558.02118899999994</v>
      </c>
      <c r="AI635" s="2">
        <f>SUMIF(AA617:AA633,"=54346617",V617:V633)</f>
        <v>0</v>
      </c>
      <c r="AJ635" s="2">
        <f>ROUND(SUMIF(AA617:AA633,"=54346617",W617:W633),2)</f>
        <v>0</v>
      </c>
      <c r="AK635" s="2">
        <f>ROUND(SUMIF(AA617:AA633,"=54346617",X617:X633),2)</f>
        <v>172766.55</v>
      </c>
      <c r="AL635" s="2">
        <f>ROUND(SUMIF(AA617:AA633,"=54346617",Y617:Y633),2)</f>
        <v>80630.63</v>
      </c>
      <c r="AM635" s="2"/>
      <c r="AN635" s="2"/>
      <c r="AO635" s="2">
        <f t="shared" ref="AO635:BD635" si="531">ROUND(BX635,2)</f>
        <v>0</v>
      </c>
      <c r="AP635" s="2">
        <f t="shared" si="531"/>
        <v>0</v>
      </c>
      <c r="AQ635" s="2">
        <f t="shared" si="531"/>
        <v>0</v>
      </c>
      <c r="AR635" s="2">
        <f t="shared" si="531"/>
        <v>898508.84</v>
      </c>
      <c r="AS635" s="2">
        <f t="shared" si="531"/>
        <v>189947.22</v>
      </c>
      <c r="AT635" s="2">
        <f t="shared" si="531"/>
        <v>708561.62</v>
      </c>
      <c r="AU635" s="2">
        <f t="shared" si="531"/>
        <v>0</v>
      </c>
      <c r="AV635" s="2">
        <f t="shared" si="531"/>
        <v>9826.09</v>
      </c>
      <c r="AW635" s="2">
        <f t="shared" si="531"/>
        <v>9826.09</v>
      </c>
      <c r="AX635" s="2">
        <f t="shared" si="531"/>
        <v>0</v>
      </c>
      <c r="AY635" s="2">
        <f t="shared" si="531"/>
        <v>9826.09</v>
      </c>
      <c r="AZ635" s="2">
        <f t="shared" si="531"/>
        <v>0</v>
      </c>
      <c r="BA635" s="2">
        <f t="shared" si="531"/>
        <v>0</v>
      </c>
      <c r="BB635" s="2">
        <f t="shared" si="531"/>
        <v>0</v>
      </c>
      <c r="BC635" s="2">
        <f t="shared" si="531"/>
        <v>0</v>
      </c>
      <c r="BD635" s="2">
        <f t="shared" si="531"/>
        <v>0</v>
      </c>
      <c r="BE635" s="2"/>
      <c r="BF635" s="2"/>
      <c r="BG635" s="2"/>
      <c r="BH635" s="2"/>
      <c r="BI635" s="2"/>
      <c r="BJ635" s="2"/>
      <c r="BK635" s="2"/>
      <c r="BL635" s="2"/>
      <c r="BM635" s="2"/>
      <c r="BN635" s="2"/>
      <c r="BO635" s="2"/>
      <c r="BP635" s="2"/>
      <c r="BQ635" s="2"/>
      <c r="BR635" s="2"/>
      <c r="BS635" s="2"/>
      <c r="BT635" s="2"/>
      <c r="BU635" s="2"/>
      <c r="BV635" s="2"/>
      <c r="BW635" s="2"/>
      <c r="BX635" s="2">
        <f>ROUND(SUMIF(AA617:AA633,"=54346617",FQ617:FQ633),2)</f>
        <v>0</v>
      </c>
      <c r="BY635" s="2">
        <f>ROUND(SUMIF(AA617:AA633,"=54346617",FR617:FR633),2)</f>
        <v>0</v>
      </c>
      <c r="BZ635" s="2">
        <f>ROUND(SUMIF(AA617:AA633,"=54346617",GL617:GL633),2)</f>
        <v>0</v>
      </c>
      <c r="CA635" s="2">
        <f>ROUND(SUMIF(AA617:AA633,"=54346617",GM617:GM633),2)</f>
        <v>898508.84</v>
      </c>
      <c r="CB635" s="2">
        <f>ROUND(SUMIF(AA617:AA633,"=54346617",GN617:GN633),2)</f>
        <v>189947.22</v>
      </c>
      <c r="CC635" s="2">
        <f>ROUND(SUMIF(AA617:AA633,"=54346617",GO617:GO633),2)</f>
        <v>708561.62</v>
      </c>
      <c r="CD635" s="2">
        <f>ROUND(SUMIF(AA617:AA633,"=54346617",GP617:GP633),2)</f>
        <v>0</v>
      </c>
      <c r="CE635" s="2">
        <f>AC635-BX635</f>
        <v>9826.09</v>
      </c>
      <c r="CF635" s="2">
        <f>AC635-BY635</f>
        <v>9826.09</v>
      </c>
      <c r="CG635" s="2">
        <f>BX635-BZ635</f>
        <v>0</v>
      </c>
      <c r="CH635" s="2">
        <f>AC635-BX635-BY635+BZ635</f>
        <v>9826.09</v>
      </c>
      <c r="CI635" s="2">
        <f>BY635-BZ635</f>
        <v>0</v>
      </c>
      <c r="CJ635" s="2">
        <f>ROUND(SUMIF(AA617:AA633,"=54346617",GX617:GX633),2)</f>
        <v>0</v>
      </c>
      <c r="CK635" s="2">
        <f>ROUND(SUMIF(AA617:AA633,"=54346617",GY617:GY633),2)</f>
        <v>0</v>
      </c>
      <c r="CL635" s="2">
        <f>ROUND(SUMIF(AA617:AA633,"=54346617",GZ617:GZ633),2)</f>
        <v>0</v>
      </c>
      <c r="CM635" s="2">
        <f>ROUND(SUMIF(AA617:AA633,"=54346617",HD617:HD633),2)</f>
        <v>0</v>
      </c>
      <c r="CN635" s="2"/>
      <c r="CO635" s="2"/>
      <c r="CP635" s="2"/>
      <c r="CQ635" s="2"/>
      <c r="CR635" s="2"/>
      <c r="CS635" s="2"/>
      <c r="CT635" s="2"/>
      <c r="CU635" s="2"/>
      <c r="CV635" s="2"/>
      <c r="CW635" s="2"/>
      <c r="CX635" s="2"/>
      <c r="CY635" s="2"/>
      <c r="CZ635" s="2"/>
      <c r="DA635" s="2"/>
      <c r="DB635" s="2"/>
      <c r="DC635" s="2"/>
      <c r="DD635" s="2"/>
      <c r="DE635" s="2"/>
      <c r="DF635" s="2"/>
      <c r="DG635" s="3"/>
      <c r="DH635" s="3"/>
      <c r="DI635" s="3"/>
      <c r="DJ635" s="3"/>
      <c r="DK635" s="3"/>
      <c r="DL635" s="3"/>
      <c r="DM635" s="3"/>
      <c r="DN635" s="3"/>
      <c r="DO635" s="3"/>
      <c r="DP635" s="3"/>
      <c r="DQ635" s="3"/>
      <c r="DR635" s="3"/>
      <c r="DS635" s="3"/>
      <c r="DT635" s="3"/>
      <c r="DU635" s="3"/>
      <c r="DV635" s="3"/>
      <c r="DW635" s="3"/>
      <c r="DX635" s="3"/>
      <c r="DY635" s="3"/>
      <c r="DZ635" s="3"/>
      <c r="EA635" s="3"/>
      <c r="EB635" s="3"/>
      <c r="EC635" s="3"/>
      <c r="ED635" s="3"/>
      <c r="EE635" s="3"/>
      <c r="EF635" s="3"/>
      <c r="EG635" s="3"/>
      <c r="EH635" s="3"/>
      <c r="EI635" s="3"/>
      <c r="EJ635" s="3"/>
      <c r="EK635" s="3"/>
      <c r="EL635" s="3"/>
      <c r="EM635" s="3"/>
      <c r="EN635" s="3"/>
      <c r="EO635" s="3"/>
      <c r="EP635" s="3"/>
      <c r="EQ635" s="3"/>
      <c r="ER635" s="3"/>
      <c r="ES635" s="3"/>
      <c r="ET635" s="3"/>
      <c r="EU635" s="3"/>
      <c r="EV635" s="3"/>
      <c r="EW635" s="3"/>
      <c r="EX635" s="3"/>
      <c r="EY635" s="3"/>
      <c r="EZ635" s="3"/>
      <c r="FA635" s="3"/>
      <c r="FB635" s="3"/>
      <c r="FC635" s="3"/>
      <c r="FD635" s="3"/>
      <c r="FE635" s="3"/>
      <c r="FF635" s="3"/>
      <c r="FG635" s="3"/>
      <c r="FH635" s="3"/>
      <c r="FI635" s="3"/>
      <c r="FJ635" s="3"/>
      <c r="FK635" s="3"/>
      <c r="FL635" s="3"/>
      <c r="FM635" s="3"/>
      <c r="FN635" s="3"/>
      <c r="FO635" s="3"/>
      <c r="FP635" s="3"/>
      <c r="FQ635" s="3"/>
      <c r="FR635" s="3"/>
      <c r="FS635" s="3"/>
      <c r="FT635" s="3"/>
      <c r="FU635" s="3"/>
      <c r="FV635" s="3"/>
      <c r="FW635" s="3"/>
      <c r="FX635" s="3"/>
      <c r="FY635" s="3"/>
      <c r="FZ635" s="3"/>
      <c r="GA635" s="3"/>
      <c r="GB635" s="3"/>
      <c r="GC635" s="3"/>
      <c r="GD635" s="3"/>
      <c r="GE635" s="3"/>
      <c r="GF635" s="3"/>
      <c r="GG635" s="3"/>
      <c r="GH635" s="3"/>
      <c r="GI635" s="3"/>
      <c r="GJ635" s="3"/>
      <c r="GK635" s="3"/>
      <c r="GL635" s="3"/>
      <c r="GM635" s="3"/>
      <c r="GN635" s="3"/>
      <c r="GO635" s="3"/>
      <c r="GP635" s="3"/>
      <c r="GQ635" s="3"/>
      <c r="GR635" s="3"/>
      <c r="GS635" s="3"/>
      <c r="GT635" s="3"/>
      <c r="GU635" s="3"/>
      <c r="GV635" s="3"/>
      <c r="GW635" s="3"/>
      <c r="GX635" s="3">
        <v>0</v>
      </c>
    </row>
    <row r="637" spans="1:245" x14ac:dyDescent="0.2">
      <c r="A637" s="4">
        <v>50</v>
      </c>
      <c r="B637" s="4">
        <v>0</v>
      </c>
      <c r="C637" s="4">
        <v>0</v>
      </c>
      <c r="D637" s="4">
        <v>1</v>
      </c>
      <c r="E637" s="4">
        <v>201</v>
      </c>
      <c r="F637" s="4">
        <f>ROUND(Source!O635,O637)</f>
        <v>453088.69</v>
      </c>
      <c r="G637" s="4" t="s">
        <v>104</v>
      </c>
      <c r="H637" s="4" t="s">
        <v>105</v>
      </c>
      <c r="I637" s="4"/>
      <c r="J637" s="4"/>
      <c r="K637" s="4">
        <v>-201</v>
      </c>
      <c r="L637" s="4">
        <v>1</v>
      </c>
      <c r="M637" s="4">
        <v>3</v>
      </c>
      <c r="N637" s="4" t="s">
        <v>3</v>
      </c>
      <c r="O637" s="4">
        <v>2</v>
      </c>
      <c r="P637" s="4"/>
      <c r="Q637" s="4"/>
      <c r="R637" s="4"/>
      <c r="S637" s="4"/>
      <c r="T637" s="4"/>
      <c r="U637" s="4"/>
      <c r="V637" s="4"/>
      <c r="W637" s="4">
        <v>453088.69</v>
      </c>
      <c r="X637" s="4">
        <v>1</v>
      </c>
      <c r="Y637" s="4">
        <v>453088.69</v>
      </c>
      <c r="Z637" s="4"/>
      <c r="AA637" s="4"/>
      <c r="AB637" s="4"/>
    </row>
    <row r="638" spans="1:245" x14ac:dyDescent="0.2">
      <c r="A638" s="4">
        <v>50</v>
      </c>
      <c r="B638" s="4">
        <v>0</v>
      </c>
      <c r="C638" s="4">
        <v>0</v>
      </c>
      <c r="D638" s="4">
        <v>1</v>
      </c>
      <c r="E638" s="4">
        <v>202</v>
      </c>
      <c r="F638" s="4">
        <f>ROUND(Source!P635,O638)</f>
        <v>9826.09</v>
      </c>
      <c r="G638" s="4" t="s">
        <v>106</v>
      </c>
      <c r="H638" s="4" t="s">
        <v>107</v>
      </c>
      <c r="I638" s="4"/>
      <c r="J638" s="4"/>
      <c r="K638" s="4">
        <v>-202</v>
      </c>
      <c r="L638" s="4">
        <v>2</v>
      </c>
      <c r="M638" s="4">
        <v>3</v>
      </c>
      <c r="N638" s="4" t="s">
        <v>3</v>
      </c>
      <c r="O638" s="4">
        <v>2</v>
      </c>
      <c r="P638" s="4"/>
      <c r="Q638" s="4"/>
      <c r="R638" s="4"/>
      <c r="S638" s="4"/>
      <c r="T638" s="4"/>
      <c r="U638" s="4"/>
      <c r="V638" s="4"/>
      <c r="W638" s="4">
        <v>9826.09</v>
      </c>
      <c r="X638" s="4">
        <v>1</v>
      </c>
      <c r="Y638" s="4">
        <v>9826.09</v>
      </c>
      <c r="Z638" s="4"/>
      <c r="AA638" s="4"/>
      <c r="AB638" s="4"/>
    </row>
    <row r="639" spans="1:245" x14ac:dyDescent="0.2">
      <c r="A639" s="4">
        <v>50</v>
      </c>
      <c r="B639" s="4">
        <v>0</v>
      </c>
      <c r="C639" s="4">
        <v>0</v>
      </c>
      <c r="D639" s="4">
        <v>1</v>
      </c>
      <c r="E639" s="4">
        <v>222</v>
      </c>
      <c r="F639" s="4">
        <f>ROUND(Source!AO635,O639)</f>
        <v>0</v>
      </c>
      <c r="G639" s="4" t="s">
        <v>108</v>
      </c>
      <c r="H639" s="4" t="s">
        <v>109</v>
      </c>
      <c r="I639" s="4"/>
      <c r="J639" s="4"/>
      <c r="K639" s="4">
        <v>-222</v>
      </c>
      <c r="L639" s="4">
        <v>3</v>
      </c>
      <c r="M639" s="4">
        <v>3</v>
      </c>
      <c r="N639" s="4" t="s">
        <v>3</v>
      </c>
      <c r="O639" s="4">
        <v>2</v>
      </c>
      <c r="P639" s="4"/>
      <c r="Q639" s="4"/>
      <c r="R639" s="4"/>
      <c r="S639" s="4"/>
      <c r="T639" s="4"/>
      <c r="U639" s="4"/>
      <c r="V639" s="4"/>
      <c r="W639" s="4">
        <v>0</v>
      </c>
      <c r="X639" s="4">
        <v>1</v>
      </c>
      <c r="Y639" s="4">
        <v>0</v>
      </c>
      <c r="Z639" s="4"/>
      <c r="AA639" s="4"/>
      <c r="AB639" s="4"/>
    </row>
    <row r="640" spans="1:245" x14ac:dyDescent="0.2">
      <c r="A640" s="4">
        <v>50</v>
      </c>
      <c r="B640" s="4">
        <v>0</v>
      </c>
      <c r="C640" s="4">
        <v>0</v>
      </c>
      <c r="D640" s="4">
        <v>1</v>
      </c>
      <c r="E640" s="4">
        <v>225</v>
      </c>
      <c r="F640" s="4">
        <f>ROUND(Source!AV635,O640)</f>
        <v>9826.09</v>
      </c>
      <c r="G640" s="4" t="s">
        <v>110</v>
      </c>
      <c r="H640" s="4" t="s">
        <v>111</v>
      </c>
      <c r="I640" s="4"/>
      <c r="J640" s="4"/>
      <c r="K640" s="4">
        <v>-225</v>
      </c>
      <c r="L640" s="4">
        <v>4</v>
      </c>
      <c r="M640" s="4">
        <v>3</v>
      </c>
      <c r="N640" s="4" t="s">
        <v>3</v>
      </c>
      <c r="O640" s="4">
        <v>2</v>
      </c>
      <c r="P640" s="4"/>
      <c r="Q640" s="4"/>
      <c r="R640" s="4"/>
      <c r="S640" s="4"/>
      <c r="T640" s="4"/>
      <c r="U640" s="4"/>
      <c r="V640" s="4"/>
      <c r="W640" s="4">
        <v>9826.09</v>
      </c>
      <c r="X640" s="4">
        <v>1</v>
      </c>
      <c r="Y640" s="4">
        <v>9826.09</v>
      </c>
      <c r="Z640" s="4"/>
      <c r="AA640" s="4"/>
      <c r="AB640" s="4"/>
    </row>
    <row r="641" spans="1:28" x14ac:dyDescent="0.2">
      <c r="A641" s="4">
        <v>50</v>
      </c>
      <c r="B641" s="4">
        <v>0</v>
      </c>
      <c r="C641" s="4">
        <v>0</v>
      </c>
      <c r="D641" s="4">
        <v>1</v>
      </c>
      <c r="E641" s="4">
        <v>226</v>
      </c>
      <c r="F641" s="4">
        <f>ROUND(Source!AW635,O641)</f>
        <v>9826.09</v>
      </c>
      <c r="G641" s="4" t="s">
        <v>112</v>
      </c>
      <c r="H641" s="4" t="s">
        <v>113</v>
      </c>
      <c r="I641" s="4"/>
      <c r="J641" s="4"/>
      <c r="K641" s="4">
        <v>-226</v>
      </c>
      <c r="L641" s="4">
        <v>5</v>
      </c>
      <c r="M641" s="4">
        <v>3</v>
      </c>
      <c r="N641" s="4" t="s">
        <v>3</v>
      </c>
      <c r="O641" s="4">
        <v>2</v>
      </c>
      <c r="P641" s="4"/>
      <c r="Q641" s="4"/>
      <c r="R641" s="4"/>
      <c r="S641" s="4"/>
      <c r="T641" s="4"/>
      <c r="U641" s="4"/>
      <c r="V641" s="4"/>
      <c r="W641" s="4">
        <v>9826.09</v>
      </c>
      <c r="X641" s="4">
        <v>1</v>
      </c>
      <c r="Y641" s="4">
        <v>9826.09</v>
      </c>
      <c r="Z641" s="4"/>
      <c r="AA641" s="4"/>
      <c r="AB641" s="4"/>
    </row>
    <row r="642" spans="1:28" x14ac:dyDescent="0.2">
      <c r="A642" s="4">
        <v>50</v>
      </c>
      <c r="B642" s="4">
        <v>0</v>
      </c>
      <c r="C642" s="4">
        <v>0</v>
      </c>
      <c r="D642" s="4">
        <v>1</v>
      </c>
      <c r="E642" s="4">
        <v>227</v>
      </c>
      <c r="F642" s="4">
        <f>ROUND(Source!AX635,O642)</f>
        <v>0</v>
      </c>
      <c r="G642" s="4" t="s">
        <v>114</v>
      </c>
      <c r="H642" s="4" t="s">
        <v>115</v>
      </c>
      <c r="I642" s="4"/>
      <c r="J642" s="4"/>
      <c r="K642" s="4">
        <v>-227</v>
      </c>
      <c r="L642" s="4">
        <v>6</v>
      </c>
      <c r="M642" s="4">
        <v>3</v>
      </c>
      <c r="N642" s="4" t="s">
        <v>3</v>
      </c>
      <c r="O642" s="4">
        <v>2</v>
      </c>
      <c r="P642" s="4"/>
      <c r="Q642" s="4"/>
      <c r="R642" s="4"/>
      <c r="S642" s="4"/>
      <c r="T642" s="4"/>
      <c r="U642" s="4"/>
      <c r="V642" s="4"/>
      <c r="W642" s="4">
        <v>0</v>
      </c>
      <c r="X642" s="4">
        <v>1</v>
      </c>
      <c r="Y642" s="4">
        <v>0</v>
      </c>
      <c r="Z642" s="4"/>
      <c r="AA642" s="4"/>
      <c r="AB642" s="4"/>
    </row>
    <row r="643" spans="1:28" x14ac:dyDescent="0.2">
      <c r="A643" s="4">
        <v>50</v>
      </c>
      <c r="B643" s="4">
        <v>0</v>
      </c>
      <c r="C643" s="4">
        <v>0</v>
      </c>
      <c r="D643" s="4">
        <v>1</v>
      </c>
      <c r="E643" s="4">
        <v>228</v>
      </c>
      <c r="F643" s="4">
        <f>ROUND(Source!AY635,O643)</f>
        <v>9826.09</v>
      </c>
      <c r="G643" s="4" t="s">
        <v>116</v>
      </c>
      <c r="H643" s="4" t="s">
        <v>117</v>
      </c>
      <c r="I643" s="4"/>
      <c r="J643" s="4"/>
      <c r="K643" s="4">
        <v>-228</v>
      </c>
      <c r="L643" s="4">
        <v>7</v>
      </c>
      <c r="M643" s="4">
        <v>3</v>
      </c>
      <c r="N643" s="4" t="s">
        <v>3</v>
      </c>
      <c r="O643" s="4">
        <v>2</v>
      </c>
      <c r="P643" s="4"/>
      <c r="Q643" s="4"/>
      <c r="R643" s="4"/>
      <c r="S643" s="4"/>
      <c r="T643" s="4"/>
      <c r="U643" s="4"/>
      <c r="V643" s="4"/>
      <c r="W643" s="4">
        <v>9826.09</v>
      </c>
      <c r="X643" s="4">
        <v>1</v>
      </c>
      <c r="Y643" s="4">
        <v>9826.09</v>
      </c>
      <c r="Z643" s="4"/>
      <c r="AA643" s="4"/>
      <c r="AB643" s="4"/>
    </row>
    <row r="644" spans="1:28" x14ac:dyDescent="0.2">
      <c r="A644" s="4">
        <v>50</v>
      </c>
      <c r="B644" s="4">
        <v>0</v>
      </c>
      <c r="C644" s="4">
        <v>0</v>
      </c>
      <c r="D644" s="4">
        <v>1</v>
      </c>
      <c r="E644" s="4">
        <v>216</v>
      </c>
      <c r="F644" s="4">
        <f>ROUND(Source!AP635,O644)</f>
        <v>0</v>
      </c>
      <c r="G644" s="4" t="s">
        <v>118</v>
      </c>
      <c r="H644" s="4" t="s">
        <v>119</v>
      </c>
      <c r="I644" s="4"/>
      <c r="J644" s="4"/>
      <c r="K644" s="4">
        <v>-216</v>
      </c>
      <c r="L644" s="4">
        <v>8</v>
      </c>
      <c r="M644" s="4">
        <v>3</v>
      </c>
      <c r="N644" s="4" t="s">
        <v>3</v>
      </c>
      <c r="O644" s="4">
        <v>2</v>
      </c>
      <c r="P644" s="4"/>
      <c r="Q644" s="4"/>
      <c r="R644" s="4"/>
      <c r="S644" s="4"/>
      <c r="T644" s="4"/>
      <c r="U644" s="4"/>
      <c r="V644" s="4"/>
      <c r="W644" s="4">
        <v>0</v>
      </c>
      <c r="X644" s="4">
        <v>1</v>
      </c>
      <c r="Y644" s="4">
        <v>0</v>
      </c>
      <c r="Z644" s="4"/>
      <c r="AA644" s="4"/>
      <c r="AB644" s="4"/>
    </row>
    <row r="645" spans="1:28" x14ac:dyDescent="0.2">
      <c r="A645" s="4">
        <v>50</v>
      </c>
      <c r="B645" s="4">
        <v>0</v>
      </c>
      <c r="C645" s="4">
        <v>0</v>
      </c>
      <c r="D645" s="4">
        <v>1</v>
      </c>
      <c r="E645" s="4">
        <v>223</v>
      </c>
      <c r="F645" s="4">
        <f>ROUND(Source!AQ635,O645)</f>
        <v>0</v>
      </c>
      <c r="G645" s="4" t="s">
        <v>120</v>
      </c>
      <c r="H645" s="4" t="s">
        <v>121</v>
      </c>
      <c r="I645" s="4"/>
      <c r="J645" s="4"/>
      <c r="K645" s="4">
        <v>-223</v>
      </c>
      <c r="L645" s="4">
        <v>9</v>
      </c>
      <c r="M645" s="4">
        <v>3</v>
      </c>
      <c r="N645" s="4" t="s">
        <v>3</v>
      </c>
      <c r="O645" s="4">
        <v>2</v>
      </c>
      <c r="P645" s="4"/>
      <c r="Q645" s="4"/>
      <c r="R645" s="4"/>
      <c r="S645" s="4"/>
      <c r="T645" s="4"/>
      <c r="U645" s="4"/>
      <c r="V645" s="4"/>
      <c r="W645" s="4">
        <v>0</v>
      </c>
      <c r="X645" s="4">
        <v>1</v>
      </c>
      <c r="Y645" s="4">
        <v>0</v>
      </c>
      <c r="Z645" s="4"/>
      <c r="AA645" s="4"/>
      <c r="AB645" s="4"/>
    </row>
    <row r="646" spans="1:28" x14ac:dyDescent="0.2">
      <c r="A646" s="4">
        <v>50</v>
      </c>
      <c r="B646" s="4">
        <v>0</v>
      </c>
      <c r="C646" s="4">
        <v>0</v>
      </c>
      <c r="D646" s="4">
        <v>1</v>
      </c>
      <c r="E646" s="4">
        <v>229</v>
      </c>
      <c r="F646" s="4">
        <f>ROUND(Source!AZ635,O646)</f>
        <v>0</v>
      </c>
      <c r="G646" s="4" t="s">
        <v>122</v>
      </c>
      <c r="H646" s="4" t="s">
        <v>123</v>
      </c>
      <c r="I646" s="4"/>
      <c r="J646" s="4"/>
      <c r="K646" s="4">
        <v>-229</v>
      </c>
      <c r="L646" s="4">
        <v>10</v>
      </c>
      <c r="M646" s="4">
        <v>3</v>
      </c>
      <c r="N646" s="4" t="s">
        <v>3</v>
      </c>
      <c r="O646" s="4">
        <v>2</v>
      </c>
      <c r="P646" s="4"/>
      <c r="Q646" s="4"/>
      <c r="R646" s="4"/>
      <c r="S646" s="4"/>
      <c r="T646" s="4"/>
      <c r="U646" s="4"/>
      <c r="V646" s="4"/>
      <c r="W646" s="4">
        <v>0</v>
      </c>
      <c r="X646" s="4">
        <v>1</v>
      </c>
      <c r="Y646" s="4">
        <v>0</v>
      </c>
      <c r="Z646" s="4"/>
      <c r="AA646" s="4"/>
      <c r="AB646" s="4"/>
    </row>
    <row r="647" spans="1:28" x14ac:dyDescent="0.2">
      <c r="A647" s="4">
        <v>50</v>
      </c>
      <c r="B647" s="4">
        <v>0</v>
      </c>
      <c r="C647" s="4">
        <v>0</v>
      </c>
      <c r="D647" s="4">
        <v>1</v>
      </c>
      <c r="E647" s="4">
        <v>203</v>
      </c>
      <c r="F647" s="4">
        <f>ROUND(Source!Q635,O647)</f>
        <v>251988.97</v>
      </c>
      <c r="G647" s="4" t="s">
        <v>124</v>
      </c>
      <c r="H647" s="4" t="s">
        <v>125</v>
      </c>
      <c r="I647" s="4"/>
      <c r="J647" s="4"/>
      <c r="K647" s="4">
        <v>-203</v>
      </c>
      <c r="L647" s="4">
        <v>11</v>
      </c>
      <c r="M647" s="4">
        <v>3</v>
      </c>
      <c r="N647" s="4" t="s">
        <v>3</v>
      </c>
      <c r="O647" s="4">
        <v>2</v>
      </c>
      <c r="P647" s="4"/>
      <c r="Q647" s="4"/>
      <c r="R647" s="4"/>
      <c r="S647" s="4"/>
      <c r="T647" s="4"/>
      <c r="U647" s="4"/>
      <c r="V647" s="4"/>
      <c r="W647" s="4">
        <v>251988.97</v>
      </c>
      <c r="X647" s="4">
        <v>1</v>
      </c>
      <c r="Y647" s="4">
        <v>251988.97</v>
      </c>
      <c r="Z647" s="4"/>
      <c r="AA647" s="4"/>
      <c r="AB647" s="4"/>
    </row>
    <row r="648" spans="1:28" x14ac:dyDescent="0.2">
      <c r="A648" s="4">
        <v>50</v>
      </c>
      <c r="B648" s="4">
        <v>0</v>
      </c>
      <c r="C648" s="4">
        <v>0</v>
      </c>
      <c r="D648" s="4">
        <v>1</v>
      </c>
      <c r="E648" s="4">
        <v>231</v>
      </c>
      <c r="F648" s="4">
        <f>ROUND(Source!BB635,O648)</f>
        <v>0</v>
      </c>
      <c r="G648" s="4" t="s">
        <v>126</v>
      </c>
      <c r="H648" s="4" t="s">
        <v>127</v>
      </c>
      <c r="I648" s="4"/>
      <c r="J648" s="4"/>
      <c r="K648" s="4">
        <v>-231</v>
      </c>
      <c r="L648" s="4">
        <v>12</v>
      </c>
      <c r="M648" s="4">
        <v>3</v>
      </c>
      <c r="N648" s="4" t="s">
        <v>3</v>
      </c>
      <c r="O648" s="4">
        <v>2</v>
      </c>
      <c r="P648" s="4"/>
      <c r="Q648" s="4"/>
      <c r="R648" s="4"/>
      <c r="S648" s="4"/>
      <c r="T648" s="4"/>
      <c r="U648" s="4"/>
      <c r="V648" s="4"/>
      <c r="W648" s="4">
        <v>0</v>
      </c>
      <c r="X648" s="4">
        <v>1</v>
      </c>
      <c r="Y648" s="4">
        <v>0</v>
      </c>
      <c r="Z648" s="4"/>
      <c r="AA648" s="4"/>
      <c r="AB648" s="4"/>
    </row>
    <row r="649" spans="1:28" x14ac:dyDescent="0.2">
      <c r="A649" s="4">
        <v>50</v>
      </c>
      <c r="B649" s="4">
        <v>0</v>
      </c>
      <c r="C649" s="4">
        <v>0</v>
      </c>
      <c r="D649" s="4">
        <v>1</v>
      </c>
      <c r="E649" s="4">
        <v>204</v>
      </c>
      <c r="F649" s="4">
        <f>ROUND(Source!R635,O649)</f>
        <v>120014.35</v>
      </c>
      <c r="G649" s="4" t="s">
        <v>128</v>
      </c>
      <c r="H649" s="4" t="s">
        <v>129</v>
      </c>
      <c r="I649" s="4"/>
      <c r="J649" s="4"/>
      <c r="K649" s="4">
        <v>-204</v>
      </c>
      <c r="L649" s="4">
        <v>13</v>
      </c>
      <c r="M649" s="4">
        <v>3</v>
      </c>
      <c r="N649" s="4" t="s">
        <v>3</v>
      </c>
      <c r="O649" s="4">
        <v>2</v>
      </c>
      <c r="P649" s="4"/>
      <c r="Q649" s="4"/>
      <c r="R649" s="4"/>
      <c r="S649" s="4"/>
      <c r="T649" s="4"/>
      <c r="U649" s="4"/>
      <c r="V649" s="4"/>
      <c r="W649" s="4">
        <v>120014.35</v>
      </c>
      <c r="X649" s="4">
        <v>1</v>
      </c>
      <c r="Y649" s="4">
        <v>120014.35</v>
      </c>
      <c r="Z649" s="4"/>
      <c r="AA649" s="4"/>
      <c r="AB649" s="4"/>
    </row>
    <row r="650" spans="1:28" x14ac:dyDescent="0.2">
      <c r="A650" s="4">
        <v>50</v>
      </c>
      <c r="B650" s="4">
        <v>0</v>
      </c>
      <c r="C650" s="4">
        <v>0</v>
      </c>
      <c r="D650" s="4">
        <v>1</v>
      </c>
      <c r="E650" s="4">
        <v>205</v>
      </c>
      <c r="F650" s="4">
        <f>ROUND(Source!S635,O650)</f>
        <v>191273.63</v>
      </c>
      <c r="G650" s="4" t="s">
        <v>130</v>
      </c>
      <c r="H650" s="4" t="s">
        <v>131</v>
      </c>
      <c r="I650" s="4"/>
      <c r="J650" s="4"/>
      <c r="K650" s="4">
        <v>-205</v>
      </c>
      <c r="L650" s="4">
        <v>14</v>
      </c>
      <c r="M650" s="4">
        <v>3</v>
      </c>
      <c r="N650" s="4" t="s">
        <v>3</v>
      </c>
      <c r="O650" s="4">
        <v>2</v>
      </c>
      <c r="P650" s="4"/>
      <c r="Q650" s="4"/>
      <c r="R650" s="4"/>
      <c r="S650" s="4"/>
      <c r="T650" s="4"/>
      <c r="U650" s="4"/>
      <c r="V650" s="4"/>
      <c r="W650" s="4">
        <v>191273.63</v>
      </c>
      <c r="X650" s="4">
        <v>1</v>
      </c>
      <c r="Y650" s="4">
        <v>191273.63</v>
      </c>
      <c r="Z650" s="4"/>
      <c r="AA650" s="4"/>
      <c r="AB650" s="4"/>
    </row>
    <row r="651" spans="1:28" x14ac:dyDescent="0.2">
      <c r="A651" s="4">
        <v>50</v>
      </c>
      <c r="B651" s="4">
        <v>0</v>
      </c>
      <c r="C651" s="4">
        <v>0</v>
      </c>
      <c r="D651" s="4">
        <v>1</v>
      </c>
      <c r="E651" s="4">
        <v>232</v>
      </c>
      <c r="F651" s="4">
        <f>ROUND(Source!BC635,O651)</f>
        <v>0</v>
      </c>
      <c r="G651" s="4" t="s">
        <v>132</v>
      </c>
      <c r="H651" s="4" t="s">
        <v>133</v>
      </c>
      <c r="I651" s="4"/>
      <c r="J651" s="4"/>
      <c r="K651" s="4">
        <v>-232</v>
      </c>
      <c r="L651" s="4">
        <v>15</v>
      </c>
      <c r="M651" s="4">
        <v>3</v>
      </c>
      <c r="N651" s="4" t="s">
        <v>3</v>
      </c>
      <c r="O651" s="4">
        <v>2</v>
      </c>
      <c r="P651" s="4"/>
      <c r="Q651" s="4"/>
      <c r="R651" s="4"/>
      <c r="S651" s="4"/>
      <c r="T651" s="4"/>
      <c r="U651" s="4"/>
      <c r="V651" s="4"/>
      <c r="W651" s="4">
        <v>0</v>
      </c>
      <c r="X651" s="4">
        <v>1</v>
      </c>
      <c r="Y651" s="4">
        <v>0</v>
      </c>
      <c r="Z651" s="4"/>
      <c r="AA651" s="4"/>
      <c r="AB651" s="4"/>
    </row>
    <row r="652" spans="1:28" x14ac:dyDescent="0.2">
      <c r="A652" s="4">
        <v>50</v>
      </c>
      <c r="B652" s="4">
        <v>0</v>
      </c>
      <c r="C652" s="4">
        <v>0</v>
      </c>
      <c r="D652" s="4">
        <v>1</v>
      </c>
      <c r="E652" s="4">
        <v>214</v>
      </c>
      <c r="F652" s="4">
        <f>ROUND(Source!AS635,O652)</f>
        <v>189947.22</v>
      </c>
      <c r="G652" s="4" t="s">
        <v>134</v>
      </c>
      <c r="H652" s="4" t="s">
        <v>135</v>
      </c>
      <c r="I652" s="4"/>
      <c r="J652" s="4"/>
      <c r="K652" s="4">
        <v>-214</v>
      </c>
      <c r="L652" s="4">
        <v>16</v>
      </c>
      <c r="M652" s="4">
        <v>3</v>
      </c>
      <c r="N652" s="4" t="s">
        <v>3</v>
      </c>
      <c r="O652" s="4">
        <v>2</v>
      </c>
      <c r="P652" s="4"/>
      <c r="Q652" s="4"/>
      <c r="R652" s="4"/>
      <c r="S652" s="4"/>
      <c r="T652" s="4"/>
      <c r="U652" s="4"/>
      <c r="V652" s="4"/>
      <c r="W652" s="4">
        <v>189947.22</v>
      </c>
      <c r="X652" s="4">
        <v>1</v>
      </c>
      <c r="Y652" s="4">
        <v>189947.22</v>
      </c>
      <c r="Z652" s="4"/>
      <c r="AA652" s="4"/>
      <c r="AB652" s="4"/>
    </row>
    <row r="653" spans="1:28" x14ac:dyDescent="0.2">
      <c r="A653" s="4">
        <v>50</v>
      </c>
      <c r="B653" s="4">
        <v>0</v>
      </c>
      <c r="C653" s="4">
        <v>0</v>
      </c>
      <c r="D653" s="4">
        <v>1</v>
      </c>
      <c r="E653" s="4">
        <v>215</v>
      </c>
      <c r="F653" s="4">
        <f>ROUND(Source!AT635,O653)</f>
        <v>708561.62</v>
      </c>
      <c r="G653" s="4" t="s">
        <v>136</v>
      </c>
      <c r="H653" s="4" t="s">
        <v>137</v>
      </c>
      <c r="I653" s="4"/>
      <c r="J653" s="4"/>
      <c r="K653" s="4">
        <v>-215</v>
      </c>
      <c r="L653" s="4">
        <v>17</v>
      </c>
      <c r="M653" s="4">
        <v>3</v>
      </c>
      <c r="N653" s="4" t="s">
        <v>3</v>
      </c>
      <c r="O653" s="4">
        <v>2</v>
      </c>
      <c r="P653" s="4"/>
      <c r="Q653" s="4"/>
      <c r="R653" s="4"/>
      <c r="S653" s="4"/>
      <c r="T653" s="4"/>
      <c r="U653" s="4"/>
      <c r="V653" s="4"/>
      <c r="W653" s="4">
        <v>708561.62</v>
      </c>
      <c r="X653" s="4">
        <v>1</v>
      </c>
      <c r="Y653" s="4">
        <v>708561.62</v>
      </c>
      <c r="Z653" s="4"/>
      <c r="AA653" s="4"/>
      <c r="AB653" s="4"/>
    </row>
    <row r="654" spans="1:28" x14ac:dyDescent="0.2">
      <c r="A654" s="4">
        <v>50</v>
      </c>
      <c r="B654" s="4">
        <v>0</v>
      </c>
      <c r="C654" s="4">
        <v>0</v>
      </c>
      <c r="D654" s="4">
        <v>1</v>
      </c>
      <c r="E654" s="4">
        <v>217</v>
      </c>
      <c r="F654" s="4">
        <f>ROUND(Source!AU635,O654)</f>
        <v>0</v>
      </c>
      <c r="G654" s="4" t="s">
        <v>138</v>
      </c>
      <c r="H654" s="4" t="s">
        <v>139</v>
      </c>
      <c r="I654" s="4"/>
      <c r="J654" s="4"/>
      <c r="K654" s="4">
        <v>-217</v>
      </c>
      <c r="L654" s="4">
        <v>18</v>
      </c>
      <c r="M654" s="4">
        <v>3</v>
      </c>
      <c r="N654" s="4" t="s">
        <v>3</v>
      </c>
      <c r="O654" s="4">
        <v>2</v>
      </c>
      <c r="P654" s="4"/>
      <c r="Q654" s="4"/>
      <c r="R654" s="4"/>
      <c r="S654" s="4"/>
      <c r="T654" s="4"/>
      <c r="U654" s="4"/>
      <c r="V654" s="4"/>
      <c r="W654" s="4">
        <v>0</v>
      </c>
      <c r="X654" s="4">
        <v>1</v>
      </c>
      <c r="Y654" s="4">
        <v>0</v>
      </c>
      <c r="Z654" s="4"/>
      <c r="AA654" s="4"/>
      <c r="AB654" s="4"/>
    </row>
    <row r="655" spans="1:28" x14ac:dyDescent="0.2">
      <c r="A655" s="4">
        <v>50</v>
      </c>
      <c r="B655" s="4">
        <v>0</v>
      </c>
      <c r="C655" s="4">
        <v>0</v>
      </c>
      <c r="D655" s="4">
        <v>1</v>
      </c>
      <c r="E655" s="4">
        <v>230</v>
      </c>
      <c r="F655" s="4">
        <f>ROUND(Source!BA635,O655)</f>
        <v>0</v>
      </c>
      <c r="G655" s="4" t="s">
        <v>140</v>
      </c>
      <c r="H655" s="4" t="s">
        <v>141</v>
      </c>
      <c r="I655" s="4"/>
      <c r="J655" s="4"/>
      <c r="K655" s="4">
        <v>-230</v>
      </c>
      <c r="L655" s="4">
        <v>19</v>
      </c>
      <c r="M655" s="4">
        <v>3</v>
      </c>
      <c r="N655" s="4" t="s">
        <v>3</v>
      </c>
      <c r="O655" s="4">
        <v>2</v>
      </c>
      <c r="P655" s="4"/>
      <c r="Q655" s="4"/>
      <c r="R655" s="4"/>
      <c r="S655" s="4"/>
      <c r="T655" s="4"/>
      <c r="U655" s="4"/>
      <c r="V655" s="4"/>
      <c r="W655" s="4">
        <v>0</v>
      </c>
      <c r="X655" s="4">
        <v>1</v>
      </c>
      <c r="Y655" s="4">
        <v>0</v>
      </c>
      <c r="Z655" s="4"/>
      <c r="AA655" s="4"/>
      <c r="AB655" s="4"/>
    </row>
    <row r="656" spans="1:28" x14ac:dyDescent="0.2">
      <c r="A656" s="4">
        <v>50</v>
      </c>
      <c r="B656" s="4">
        <v>0</v>
      </c>
      <c r="C656" s="4">
        <v>0</v>
      </c>
      <c r="D656" s="4">
        <v>1</v>
      </c>
      <c r="E656" s="4">
        <v>206</v>
      </c>
      <c r="F656" s="4">
        <f>ROUND(Source!T635,O656)</f>
        <v>0</v>
      </c>
      <c r="G656" s="4" t="s">
        <v>142</v>
      </c>
      <c r="H656" s="4" t="s">
        <v>143</v>
      </c>
      <c r="I656" s="4"/>
      <c r="J656" s="4"/>
      <c r="K656" s="4">
        <v>-206</v>
      </c>
      <c r="L656" s="4">
        <v>20</v>
      </c>
      <c r="M656" s="4">
        <v>3</v>
      </c>
      <c r="N656" s="4" t="s">
        <v>3</v>
      </c>
      <c r="O656" s="4">
        <v>2</v>
      </c>
      <c r="P656" s="4"/>
      <c r="Q656" s="4"/>
      <c r="R656" s="4"/>
      <c r="S656" s="4"/>
      <c r="T656" s="4"/>
      <c r="U656" s="4"/>
      <c r="V656" s="4"/>
      <c r="W656" s="4">
        <v>0</v>
      </c>
      <c r="X656" s="4">
        <v>1</v>
      </c>
      <c r="Y656" s="4">
        <v>0</v>
      </c>
      <c r="Z656" s="4"/>
      <c r="AA656" s="4"/>
      <c r="AB656" s="4"/>
    </row>
    <row r="657" spans="1:245" x14ac:dyDescent="0.2">
      <c r="A657" s="4">
        <v>50</v>
      </c>
      <c r="B657" s="4">
        <v>0</v>
      </c>
      <c r="C657" s="4">
        <v>0</v>
      </c>
      <c r="D657" s="4">
        <v>1</v>
      </c>
      <c r="E657" s="4">
        <v>207</v>
      </c>
      <c r="F657" s="4">
        <f>Source!U635</f>
        <v>558.02118899999994</v>
      </c>
      <c r="G657" s="4" t="s">
        <v>144</v>
      </c>
      <c r="H657" s="4" t="s">
        <v>145</v>
      </c>
      <c r="I657" s="4"/>
      <c r="J657" s="4"/>
      <c r="K657" s="4">
        <v>-207</v>
      </c>
      <c r="L657" s="4">
        <v>21</v>
      </c>
      <c r="M657" s="4">
        <v>3</v>
      </c>
      <c r="N657" s="4" t="s">
        <v>3</v>
      </c>
      <c r="O657" s="4">
        <v>-1</v>
      </c>
      <c r="P657" s="4"/>
      <c r="Q657" s="4"/>
      <c r="R657" s="4"/>
      <c r="S657" s="4"/>
      <c r="T657" s="4"/>
      <c r="U657" s="4"/>
      <c r="V657" s="4"/>
      <c r="W657" s="4">
        <v>558.02118899999994</v>
      </c>
      <c r="X657" s="4">
        <v>1</v>
      </c>
      <c r="Y657" s="4">
        <v>558.02118899999994</v>
      </c>
      <c r="Z657" s="4"/>
      <c r="AA657" s="4"/>
      <c r="AB657" s="4"/>
    </row>
    <row r="658" spans="1:245" x14ac:dyDescent="0.2">
      <c r="A658" s="4">
        <v>50</v>
      </c>
      <c r="B658" s="4">
        <v>0</v>
      </c>
      <c r="C658" s="4">
        <v>0</v>
      </c>
      <c r="D658" s="4">
        <v>1</v>
      </c>
      <c r="E658" s="4">
        <v>208</v>
      </c>
      <c r="F658" s="4">
        <f>Source!V635</f>
        <v>0</v>
      </c>
      <c r="G658" s="4" t="s">
        <v>146</v>
      </c>
      <c r="H658" s="4" t="s">
        <v>147</v>
      </c>
      <c r="I658" s="4"/>
      <c r="J658" s="4"/>
      <c r="K658" s="4">
        <v>-208</v>
      </c>
      <c r="L658" s="4">
        <v>22</v>
      </c>
      <c r="M658" s="4">
        <v>3</v>
      </c>
      <c r="N658" s="4" t="s">
        <v>3</v>
      </c>
      <c r="O658" s="4">
        <v>-1</v>
      </c>
      <c r="P658" s="4"/>
      <c r="Q658" s="4"/>
      <c r="R658" s="4"/>
      <c r="S658" s="4"/>
      <c r="T658" s="4"/>
      <c r="U658" s="4"/>
      <c r="V658" s="4"/>
      <c r="W658" s="4">
        <v>0</v>
      </c>
      <c r="X658" s="4">
        <v>1</v>
      </c>
      <c r="Y658" s="4">
        <v>0</v>
      </c>
      <c r="Z658" s="4"/>
      <c r="AA658" s="4"/>
      <c r="AB658" s="4"/>
    </row>
    <row r="659" spans="1:245" x14ac:dyDescent="0.2">
      <c r="A659" s="4">
        <v>50</v>
      </c>
      <c r="B659" s="4">
        <v>0</v>
      </c>
      <c r="C659" s="4">
        <v>0</v>
      </c>
      <c r="D659" s="4">
        <v>1</v>
      </c>
      <c r="E659" s="4">
        <v>209</v>
      </c>
      <c r="F659" s="4">
        <f>ROUND(Source!W635,O659)</f>
        <v>0</v>
      </c>
      <c r="G659" s="4" t="s">
        <v>148</v>
      </c>
      <c r="H659" s="4" t="s">
        <v>149</v>
      </c>
      <c r="I659" s="4"/>
      <c r="J659" s="4"/>
      <c r="K659" s="4">
        <v>-209</v>
      </c>
      <c r="L659" s="4">
        <v>23</v>
      </c>
      <c r="M659" s="4">
        <v>3</v>
      </c>
      <c r="N659" s="4" t="s">
        <v>3</v>
      </c>
      <c r="O659" s="4">
        <v>2</v>
      </c>
      <c r="P659" s="4"/>
      <c r="Q659" s="4"/>
      <c r="R659" s="4"/>
      <c r="S659" s="4"/>
      <c r="T659" s="4"/>
      <c r="U659" s="4"/>
      <c r="V659" s="4"/>
      <c r="W659" s="4">
        <v>0</v>
      </c>
      <c r="X659" s="4">
        <v>1</v>
      </c>
      <c r="Y659" s="4">
        <v>0</v>
      </c>
      <c r="Z659" s="4"/>
      <c r="AA659" s="4"/>
      <c r="AB659" s="4"/>
    </row>
    <row r="660" spans="1:245" x14ac:dyDescent="0.2">
      <c r="A660" s="4">
        <v>50</v>
      </c>
      <c r="B660" s="4">
        <v>0</v>
      </c>
      <c r="C660" s="4">
        <v>0</v>
      </c>
      <c r="D660" s="4">
        <v>1</v>
      </c>
      <c r="E660" s="4">
        <v>233</v>
      </c>
      <c r="F660" s="4">
        <f>ROUND(Source!BD635,O660)</f>
        <v>0</v>
      </c>
      <c r="G660" s="4" t="s">
        <v>150</v>
      </c>
      <c r="H660" s="4" t="s">
        <v>151</v>
      </c>
      <c r="I660" s="4"/>
      <c r="J660" s="4"/>
      <c r="K660" s="4">
        <v>-233</v>
      </c>
      <c r="L660" s="4">
        <v>24</v>
      </c>
      <c r="M660" s="4">
        <v>3</v>
      </c>
      <c r="N660" s="4" t="s">
        <v>3</v>
      </c>
      <c r="O660" s="4">
        <v>2</v>
      </c>
      <c r="P660" s="4"/>
      <c r="Q660" s="4"/>
      <c r="R660" s="4"/>
      <c r="S660" s="4"/>
      <c r="T660" s="4"/>
      <c r="U660" s="4"/>
      <c r="V660" s="4"/>
      <c r="W660" s="4">
        <v>0</v>
      </c>
      <c r="X660" s="4">
        <v>1</v>
      </c>
      <c r="Y660" s="4">
        <v>0</v>
      </c>
      <c r="Z660" s="4"/>
      <c r="AA660" s="4"/>
      <c r="AB660" s="4"/>
    </row>
    <row r="661" spans="1:245" x14ac:dyDescent="0.2">
      <c r="A661" s="4">
        <v>50</v>
      </c>
      <c r="B661" s="4">
        <v>0</v>
      </c>
      <c r="C661" s="4">
        <v>0</v>
      </c>
      <c r="D661" s="4">
        <v>1</v>
      </c>
      <c r="E661" s="4">
        <v>210</v>
      </c>
      <c r="F661" s="4">
        <f>ROUND(Source!X635,O661)</f>
        <v>172766.55</v>
      </c>
      <c r="G661" s="4" t="s">
        <v>152</v>
      </c>
      <c r="H661" s="4" t="s">
        <v>153</v>
      </c>
      <c r="I661" s="4"/>
      <c r="J661" s="4"/>
      <c r="K661" s="4">
        <v>-210</v>
      </c>
      <c r="L661" s="4">
        <v>25</v>
      </c>
      <c r="M661" s="4">
        <v>3</v>
      </c>
      <c r="N661" s="4" t="s">
        <v>3</v>
      </c>
      <c r="O661" s="4">
        <v>2</v>
      </c>
      <c r="P661" s="4"/>
      <c r="Q661" s="4"/>
      <c r="R661" s="4"/>
      <c r="S661" s="4"/>
      <c r="T661" s="4"/>
      <c r="U661" s="4"/>
      <c r="V661" s="4"/>
      <c r="W661" s="4">
        <v>172766.55</v>
      </c>
      <c r="X661" s="4">
        <v>1</v>
      </c>
      <c r="Y661" s="4">
        <v>172766.55</v>
      </c>
      <c r="Z661" s="4"/>
      <c r="AA661" s="4"/>
      <c r="AB661" s="4"/>
    </row>
    <row r="662" spans="1:245" x14ac:dyDescent="0.2">
      <c r="A662" s="4">
        <v>50</v>
      </c>
      <c r="B662" s="4">
        <v>0</v>
      </c>
      <c r="C662" s="4">
        <v>0</v>
      </c>
      <c r="D662" s="4">
        <v>1</v>
      </c>
      <c r="E662" s="4">
        <v>211</v>
      </c>
      <c r="F662" s="4">
        <f>ROUND(Source!Y635,O662)</f>
        <v>80630.63</v>
      </c>
      <c r="G662" s="4" t="s">
        <v>154</v>
      </c>
      <c r="H662" s="4" t="s">
        <v>155</v>
      </c>
      <c r="I662" s="4"/>
      <c r="J662" s="4"/>
      <c r="K662" s="4">
        <v>-211</v>
      </c>
      <c r="L662" s="4">
        <v>26</v>
      </c>
      <c r="M662" s="4">
        <v>3</v>
      </c>
      <c r="N662" s="4" t="s">
        <v>3</v>
      </c>
      <c r="O662" s="4">
        <v>2</v>
      </c>
      <c r="P662" s="4"/>
      <c r="Q662" s="4"/>
      <c r="R662" s="4"/>
      <c r="S662" s="4"/>
      <c r="T662" s="4"/>
      <c r="U662" s="4"/>
      <c r="V662" s="4"/>
      <c r="W662" s="4">
        <v>80630.63</v>
      </c>
      <c r="X662" s="4">
        <v>1</v>
      </c>
      <c r="Y662" s="4">
        <v>80630.63</v>
      </c>
      <c r="Z662" s="4"/>
      <c r="AA662" s="4"/>
      <c r="AB662" s="4"/>
    </row>
    <row r="663" spans="1:245" x14ac:dyDescent="0.2">
      <c r="A663" s="4">
        <v>50</v>
      </c>
      <c r="B663" s="4">
        <v>0</v>
      </c>
      <c r="C663" s="4">
        <v>0</v>
      </c>
      <c r="D663" s="4">
        <v>1</v>
      </c>
      <c r="E663" s="4">
        <v>224</v>
      </c>
      <c r="F663" s="4">
        <f>ROUND(Source!AR635,O663)</f>
        <v>898508.84</v>
      </c>
      <c r="G663" s="4" t="s">
        <v>156</v>
      </c>
      <c r="H663" s="4" t="s">
        <v>157</v>
      </c>
      <c r="I663" s="4"/>
      <c r="J663" s="4"/>
      <c r="K663" s="4">
        <v>-224</v>
      </c>
      <c r="L663" s="4">
        <v>27</v>
      </c>
      <c r="M663" s="4">
        <v>3</v>
      </c>
      <c r="N663" s="4" t="s">
        <v>3</v>
      </c>
      <c r="O663" s="4">
        <v>2</v>
      </c>
      <c r="P663" s="4"/>
      <c r="Q663" s="4"/>
      <c r="R663" s="4"/>
      <c r="S663" s="4"/>
      <c r="T663" s="4"/>
      <c r="U663" s="4"/>
      <c r="V663" s="4"/>
      <c r="W663" s="4">
        <v>898508.84</v>
      </c>
      <c r="X663" s="4">
        <v>1</v>
      </c>
      <c r="Y663" s="4">
        <v>898508.84</v>
      </c>
      <c r="Z663" s="4"/>
      <c r="AA663" s="4"/>
      <c r="AB663" s="4"/>
    </row>
    <row r="665" spans="1:245" x14ac:dyDescent="0.2">
      <c r="A665" s="1">
        <v>4</v>
      </c>
      <c r="B665" s="1">
        <v>0</v>
      </c>
      <c r="C665" s="1"/>
      <c r="D665" s="1">
        <f>ROW(A686)</f>
        <v>686</v>
      </c>
      <c r="E665" s="1"/>
      <c r="F665" s="1" t="s">
        <v>18</v>
      </c>
      <c r="G665" s="1" t="s">
        <v>210</v>
      </c>
      <c r="H665" s="1" t="s">
        <v>3</v>
      </c>
      <c r="I665" s="1">
        <v>0</v>
      </c>
      <c r="J665" s="1"/>
      <c r="K665" s="1">
        <v>0</v>
      </c>
      <c r="L665" s="1"/>
      <c r="M665" s="1" t="s">
        <v>3</v>
      </c>
      <c r="N665" s="1"/>
      <c r="O665" s="1"/>
      <c r="P665" s="1"/>
      <c r="Q665" s="1"/>
      <c r="R665" s="1"/>
      <c r="S665" s="1">
        <v>0</v>
      </c>
      <c r="T665" s="1"/>
      <c r="U665" s="1" t="s">
        <v>3</v>
      </c>
      <c r="V665" s="1">
        <v>0</v>
      </c>
      <c r="W665" s="1"/>
      <c r="X665" s="1"/>
      <c r="Y665" s="1"/>
      <c r="Z665" s="1"/>
      <c r="AA665" s="1"/>
      <c r="AB665" s="1" t="s">
        <v>3</v>
      </c>
      <c r="AC665" s="1" t="s">
        <v>3</v>
      </c>
      <c r="AD665" s="1" t="s">
        <v>3</v>
      </c>
      <c r="AE665" s="1" t="s">
        <v>3</v>
      </c>
      <c r="AF665" s="1" t="s">
        <v>3</v>
      </c>
      <c r="AG665" s="1" t="s">
        <v>3</v>
      </c>
      <c r="AH665" s="1"/>
      <c r="AI665" s="1"/>
      <c r="AJ665" s="1"/>
      <c r="AK665" s="1"/>
      <c r="AL665" s="1"/>
      <c r="AM665" s="1"/>
      <c r="AN665" s="1"/>
      <c r="AO665" s="1"/>
      <c r="AP665" s="1" t="s">
        <v>3</v>
      </c>
      <c r="AQ665" s="1" t="s">
        <v>3</v>
      </c>
      <c r="AR665" s="1" t="s">
        <v>3</v>
      </c>
      <c r="AS665" s="1"/>
      <c r="AT665" s="1"/>
      <c r="AU665" s="1"/>
      <c r="AV665" s="1"/>
      <c r="AW665" s="1"/>
      <c r="AX665" s="1"/>
      <c r="AY665" s="1"/>
      <c r="AZ665" s="1" t="s">
        <v>3</v>
      </c>
      <c r="BA665" s="1"/>
      <c r="BB665" s="1" t="s">
        <v>3</v>
      </c>
      <c r="BC665" s="1" t="s">
        <v>3</v>
      </c>
      <c r="BD665" s="1" t="s">
        <v>3</v>
      </c>
      <c r="BE665" s="1" t="s">
        <v>3</v>
      </c>
      <c r="BF665" s="1" t="s">
        <v>3</v>
      </c>
      <c r="BG665" s="1" t="s">
        <v>3</v>
      </c>
      <c r="BH665" s="1" t="s">
        <v>3</v>
      </c>
      <c r="BI665" s="1" t="s">
        <v>3</v>
      </c>
      <c r="BJ665" s="1" t="s">
        <v>3</v>
      </c>
      <c r="BK665" s="1" t="s">
        <v>3</v>
      </c>
      <c r="BL665" s="1" t="s">
        <v>3</v>
      </c>
      <c r="BM665" s="1" t="s">
        <v>3</v>
      </c>
      <c r="BN665" s="1" t="s">
        <v>3</v>
      </c>
      <c r="BO665" s="1" t="s">
        <v>3</v>
      </c>
      <c r="BP665" s="1" t="s">
        <v>3</v>
      </c>
      <c r="BQ665" s="1"/>
      <c r="BR665" s="1"/>
      <c r="BS665" s="1"/>
      <c r="BT665" s="1"/>
      <c r="BU665" s="1"/>
      <c r="BV665" s="1"/>
      <c r="BW665" s="1"/>
      <c r="BX665" s="1">
        <v>0</v>
      </c>
      <c r="BY665" s="1"/>
      <c r="BZ665" s="1"/>
      <c r="CA665" s="1"/>
      <c r="CB665" s="1"/>
      <c r="CC665" s="1"/>
      <c r="CD665" s="1"/>
      <c r="CE665" s="1"/>
      <c r="CF665" s="1"/>
      <c r="CG665" s="1"/>
      <c r="CH665" s="1"/>
      <c r="CI665" s="1"/>
      <c r="CJ665" s="1">
        <v>0</v>
      </c>
    </row>
    <row r="667" spans="1:245" x14ac:dyDescent="0.2">
      <c r="A667" s="2">
        <v>52</v>
      </c>
      <c r="B667" s="2">
        <f t="shared" ref="B667:G667" si="532">B686</f>
        <v>0</v>
      </c>
      <c r="C667" s="2">
        <f t="shared" si="532"/>
        <v>4</v>
      </c>
      <c r="D667" s="2">
        <f t="shared" si="532"/>
        <v>665</v>
      </c>
      <c r="E667" s="2">
        <f t="shared" si="532"/>
        <v>0</v>
      </c>
      <c r="F667" s="2" t="str">
        <f t="shared" si="532"/>
        <v>Новый раздел</v>
      </c>
      <c r="G667" s="2" t="str">
        <f t="shared" si="532"/>
        <v>Материалы не учтенные ценником</v>
      </c>
      <c r="H667" s="2"/>
      <c r="I667" s="2"/>
      <c r="J667" s="2"/>
      <c r="K667" s="2"/>
      <c r="L667" s="2"/>
      <c r="M667" s="2"/>
      <c r="N667" s="2"/>
      <c r="O667" s="2">
        <f t="shared" ref="O667:AT667" si="533">O686</f>
        <v>562219.31000000006</v>
      </c>
      <c r="P667" s="2">
        <f t="shared" si="533"/>
        <v>562219.31000000006</v>
      </c>
      <c r="Q667" s="2">
        <f t="shared" si="533"/>
        <v>0</v>
      </c>
      <c r="R667" s="2">
        <f t="shared" si="533"/>
        <v>0</v>
      </c>
      <c r="S667" s="2">
        <f t="shared" si="533"/>
        <v>0</v>
      </c>
      <c r="T667" s="2">
        <f t="shared" si="533"/>
        <v>0</v>
      </c>
      <c r="U667" s="2">
        <f t="shared" si="533"/>
        <v>0</v>
      </c>
      <c r="V667" s="2">
        <f t="shared" si="533"/>
        <v>0</v>
      </c>
      <c r="W667" s="2">
        <f t="shared" si="533"/>
        <v>0</v>
      </c>
      <c r="X667" s="2">
        <f t="shared" si="533"/>
        <v>0</v>
      </c>
      <c r="Y667" s="2">
        <f t="shared" si="533"/>
        <v>0</v>
      </c>
      <c r="Z667" s="2">
        <f t="shared" si="533"/>
        <v>0</v>
      </c>
      <c r="AA667" s="2">
        <f t="shared" si="533"/>
        <v>0</v>
      </c>
      <c r="AB667" s="2">
        <f t="shared" si="533"/>
        <v>562219.31000000006</v>
      </c>
      <c r="AC667" s="2">
        <f t="shared" si="533"/>
        <v>562219.31000000006</v>
      </c>
      <c r="AD667" s="2">
        <f t="shared" si="533"/>
        <v>0</v>
      </c>
      <c r="AE667" s="2">
        <f t="shared" si="533"/>
        <v>0</v>
      </c>
      <c r="AF667" s="2">
        <f t="shared" si="533"/>
        <v>0</v>
      </c>
      <c r="AG667" s="2">
        <f t="shared" si="533"/>
        <v>0</v>
      </c>
      <c r="AH667" s="2">
        <f t="shared" si="533"/>
        <v>0</v>
      </c>
      <c r="AI667" s="2">
        <f t="shared" si="533"/>
        <v>0</v>
      </c>
      <c r="AJ667" s="2">
        <f t="shared" si="533"/>
        <v>0</v>
      </c>
      <c r="AK667" s="2">
        <f t="shared" si="533"/>
        <v>0</v>
      </c>
      <c r="AL667" s="2">
        <f t="shared" si="533"/>
        <v>0</v>
      </c>
      <c r="AM667" s="2">
        <f t="shared" si="533"/>
        <v>0</v>
      </c>
      <c r="AN667" s="2">
        <f t="shared" si="533"/>
        <v>0</v>
      </c>
      <c r="AO667" s="2">
        <f t="shared" si="533"/>
        <v>0</v>
      </c>
      <c r="AP667" s="2">
        <f t="shared" si="533"/>
        <v>0</v>
      </c>
      <c r="AQ667" s="2">
        <f t="shared" si="533"/>
        <v>0</v>
      </c>
      <c r="AR667" s="2">
        <f t="shared" si="533"/>
        <v>562219.31000000006</v>
      </c>
      <c r="AS667" s="2">
        <f t="shared" si="533"/>
        <v>43779.76</v>
      </c>
      <c r="AT667" s="2">
        <f t="shared" si="533"/>
        <v>518439.55</v>
      </c>
      <c r="AU667" s="2">
        <f t="shared" ref="AU667:BZ667" si="534">AU686</f>
        <v>0</v>
      </c>
      <c r="AV667" s="2">
        <f t="shared" si="534"/>
        <v>562219.31000000006</v>
      </c>
      <c r="AW667" s="2">
        <f t="shared" si="534"/>
        <v>562219.31000000006</v>
      </c>
      <c r="AX667" s="2">
        <f t="shared" si="534"/>
        <v>0</v>
      </c>
      <c r="AY667" s="2">
        <f t="shared" si="534"/>
        <v>562219.31000000006</v>
      </c>
      <c r="AZ667" s="2">
        <f t="shared" si="534"/>
        <v>0</v>
      </c>
      <c r="BA667" s="2">
        <f t="shared" si="534"/>
        <v>0</v>
      </c>
      <c r="BB667" s="2">
        <f t="shared" si="534"/>
        <v>0</v>
      </c>
      <c r="BC667" s="2">
        <f t="shared" si="534"/>
        <v>0</v>
      </c>
      <c r="BD667" s="2">
        <f t="shared" si="534"/>
        <v>0</v>
      </c>
      <c r="BE667" s="2">
        <f t="shared" si="534"/>
        <v>0</v>
      </c>
      <c r="BF667" s="2">
        <f t="shared" si="534"/>
        <v>0</v>
      </c>
      <c r="BG667" s="2">
        <f t="shared" si="534"/>
        <v>0</v>
      </c>
      <c r="BH667" s="2">
        <f t="shared" si="534"/>
        <v>0</v>
      </c>
      <c r="BI667" s="2">
        <f t="shared" si="534"/>
        <v>0</v>
      </c>
      <c r="BJ667" s="2">
        <f t="shared" si="534"/>
        <v>0</v>
      </c>
      <c r="BK667" s="2">
        <f t="shared" si="534"/>
        <v>0</v>
      </c>
      <c r="BL667" s="2">
        <f t="shared" si="534"/>
        <v>0</v>
      </c>
      <c r="BM667" s="2">
        <f t="shared" si="534"/>
        <v>0</v>
      </c>
      <c r="BN667" s="2">
        <f t="shared" si="534"/>
        <v>0</v>
      </c>
      <c r="BO667" s="2">
        <f t="shared" si="534"/>
        <v>0</v>
      </c>
      <c r="BP667" s="2">
        <f t="shared" si="534"/>
        <v>0</v>
      </c>
      <c r="BQ667" s="2">
        <f t="shared" si="534"/>
        <v>0</v>
      </c>
      <c r="BR667" s="2">
        <f t="shared" si="534"/>
        <v>0</v>
      </c>
      <c r="BS667" s="2">
        <f t="shared" si="534"/>
        <v>0</v>
      </c>
      <c r="BT667" s="2">
        <f t="shared" si="534"/>
        <v>0</v>
      </c>
      <c r="BU667" s="2">
        <f t="shared" si="534"/>
        <v>0</v>
      </c>
      <c r="BV667" s="2">
        <f t="shared" si="534"/>
        <v>0</v>
      </c>
      <c r="BW667" s="2">
        <f t="shared" si="534"/>
        <v>0</v>
      </c>
      <c r="BX667" s="2">
        <f t="shared" si="534"/>
        <v>0</v>
      </c>
      <c r="BY667" s="2">
        <f t="shared" si="534"/>
        <v>0</v>
      </c>
      <c r="BZ667" s="2">
        <f t="shared" si="534"/>
        <v>0</v>
      </c>
      <c r="CA667" s="2">
        <f t="shared" ref="CA667:DF667" si="535">CA686</f>
        <v>562219.31000000006</v>
      </c>
      <c r="CB667" s="2">
        <f t="shared" si="535"/>
        <v>43779.76</v>
      </c>
      <c r="CC667" s="2">
        <f t="shared" si="535"/>
        <v>518439.55</v>
      </c>
      <c r="CD667" s="2">
        <f t="shared" si="535"/>
        <v>0</v>
      </c>
      <c r="CE667" s="2">
        <f t="shared" si="535"/>
        <v>562219.31000000006</v>
      </c>
      <c r="CF667" s="2">
        <f t="shared" si="535"/>
        <v>562219.31000000006</v>
      </c>
      <c r="CG667" s="2">
        <f t="shared" si="535"/>
        <v>0</v>
      </c>
      <c r="CH667" s="2">
        <f t="shared" si="535"/>
        <v>562219.31000000006</v>
      </c>
      <c r="CI667" s="2">
        <f t="shared" si="535"/>
        <v>0</v>
      </c>
      <c r="CJ667" s="2">
        <f t="shared" si="535"/>
        <v>0</v>
      </c>
      <c r="CK667" s="2">
        <f t="shared" si="535"/>
        <v>0</v>
      </c>
      <c r="CL667" s="2">
        <f t="shared" si="535"/>
        <v>0</v>
      </c>
      <c r="CM667" s="2">
        <f t="shared" si="535"/>
        <v>0</v>
      </c>
      <c r="CN667" s="2">
        <f t="shared" si="535"/>
        <v>0</v>
      </c>
      <c r="CO667" s="2">
        <f t="shared" si="535"/>
        <v>0</v>
      </c>
      <c r="CP667" s="2">
        <f t="shared" si="535"/>
        <v>0</v>
      </c>
      <c r="CQ667" s="2">
        <f t="shared" si="535"/>
        <v>0</v>
      </c>
      <c r="CR667" s="2">
        <f t="shared" si="535"/>
        <v>0</v>
      </c>
      <c r="CS667" s="2">
        <f t="shared" si="535"/>
        <v>0</v>
      </c>
      <c r="CT667" s="2">
        <f t="shared" si="535"/>
        <v>0</v>
      </c>
      <c r="CU667" s="2">
        <f t="shared" si="535"/>
        <v>0</v>
      </c>
      <c r="CV667" s="2">
        <f t="shared" si="535"/>
        <v>0</v>
      </c>
      <c r="CW667" s="2">
        <f t="shared" si="535"/>
        <v>0</v>
      </c>
      <c r="CX667" s="2">
        <f t="shared" si="535"/>
        <v>0</v>
      </c>
      <c r="CY667" s="2">
        <f t="shared" si="535"/>
        <v>0</v>
      </c>
      <c r="CZ667" s="2">
        <f t="shared" si="535"/>
        <v>0</v>
      </c>
      <c r="DA667" s="2">
        <f t="shared" si="535"/>
        <v>0</v>
      </c>
      <c r="DB667" s="2">
        <f t="shared" si="535"/>
        <v>0</v>
      </c>
      <c r="DC667" s="2">
        <f t="shared" si="535"/>
        <v>0</v>
      </c>
      <c r="DD667" s="2">
        <f t="shared" si="535"/>
        <v>0</v>
      </c>
      <c r="DE667" s="2">
        <f t="shared" si="535"/>
        <v>0</v>
      </c>
      <c r="DF667" s="2">
        <f t="shared" si="535"/>
        <v>0</v>
      </c>
      <c r="DG667" s="3">
        <f t="shared" ref="DG667:EL667" si="536">DG686</f>
        <v>0</v>
      </c>
      <c r="DH667" s="3">
        <f t="shared" si="536"/>
        <v>0</v>
      </c>
      <c r="DI667" s="3">
        <f t="shared" si="536"/>
        <v>0</v>
      </c>
      <c r="DJ667" s="3">
        <f t="shared" si="536"/>
        <v>0</v>
      </c>
      <c r="DK667" s="3">
        <f t="shared" si="536"/>
        <v>0</v>
      </c>
      <c r="DL667" s="3">
        <f t="shared" si="536"/>
        <v>0</v>
      </c>
      <c r="DM667" s="3">
        <f t="shared" si="536"/>
        <v>0</v>
      </c>
      <c r="DN667" s="3">
        <f t="shared" si="536"/>
        <v>0</v>
      </c>
      <c r="DO667" s="3">
        <f t="shared" si="536"/>
        <v>0</v>
      </c>
      <c r="DP667" s="3">
        <f t="shared" si="536"/>
        <v>0</v>
      </c>
      <c r="DQ667" s="3">
        <f t="shared" si="536"/>
        <v>0</v>
      </c>
      <c r="DR667" s="3">
        <f t="shared" si="536"/>
        <v>0</v>
      </c>
      <c r="DS667" s="3">
        <f t="shared" si="536"/>
        <v>0</v>
      </c>
      <c r="DT667" s="3">
        <f t="shared" si="536"/>
        <v>0</v>
      </c>
      <c r="DU667" s="3">
        <f t="shared" si="536"/>
        <v>0</v>
      </c>
      <c r="DV667" s="3">
        <f t="shared" si="536"/>
        <v>0</v>
      </c>
      <c r="DW667" s="3">
        <f t="shared" si="536"/>
        <v>0</v>
      </c>
      <c r="DX667" s="3">
        <f t="shared" si="536"/>
        <v>0</v>
      </c>
      <c r="DY667" s="3">
        <f t="shared" si="536"/>
        <v>0</v>
      </c>
      <c r="DZ667" s="3">
        <f t="shared" si="536"/>
        <v>0</v>
      </c>
      <c r="EA667" s="3">
        <f t="shared" si="536"/>
        <v>0</v>
      </c>
      <c r="EB667" s="3">
        <f t="shared" si="536"/>
        <v>0</v>
      </c>
      <c r="EC667" s="3">
        <f t="shared" si="536"/>
        <v>0</v>
      </c>
      <c r="ED667" s="3">
        <f t="shared" si="536"/>
        <v>0</v>
      </c>
      <c r="EE667" s="3">
        <f t="shared" si="536"/>
        <v>0</v>
      </c>
      <c r="EF667" s="3">
        <f t="shared" si="536"/>
        <v>0</v>
      </c>
      <c r="EG667" s="3">
        <f t="shared" si="536"/>
        <v>0</v>
      </c>
      <c r="EH667" s="3">
        <f t="shared" si="536"/>
        <v>0</v>
      </c>
      <c r="EI667" s="3">
        <f t="shared" si="536"/>
        <v>0</v>
      </c>
      <c r="EJ667" s="3">
        <f t="shared" si="536"/>
        <v>0</v>
      </c>
      <c r="EK667" s="3">
        <f t="shared" si="536"/>
        <v>0</v>
      </c>
      <c r="EL667" s="3">
        <f t="shared" si="536"/>
        <v>0</v>
      </c>
      <c r="EM667" s="3">
        <f t="shared" ref="EM667:FR667" si="537">EM686</f>
        <v>0</v>
      </c>
      <c r="EN667" s="3">
        <f t="shared" si="537"/>
        <v>0</v>
      </c>
      <c r="EO667" s="3">
        <f t="shared" si="537"/>
        <v>0</v>
      </c>
      <c r="EP667" s="3">
        <f t="shared" si="537"/>
        <v>0</v>
      </c>
      <c r="EQ667" s="3">
        <f t="shared" si="537"/>
        <v>0</v>
      </c>
      <c r="ER667" s="3">
        <f t="shared" si="537"/>
        <v>0</v>
      </c>
      <c r="ES667" s="3">
        <f t="shared" si="537"/>
        <v>0</v>
      </c>
      <c r="ET667" s="3">
        <f t="shared" si="537"/>
        <v>0</v>
      </c>
      <c r="EU667" s="3">
        <f t="shared" si="537"/>
        <v>0</v>
      </c>
      <c r="EV667" s="3">
        <f t="shared" si="537"/>
        <v>0</v>
      </c>
      <c r="EW667" s="3">
        <f t="shared" si="537"/>
        <v>0</v>
      </c>
      <c r="EX667" s="3">
        <f t="shared" si="537"/>
        <v>0</v>
      </c>
      <c r="EY667" s="3">
        <f t="shared" si="537"/>
        <v>0</v>
      </c>
      <c r="EZ667" s="3">
        <f t="shared" si="537"/>
        <v>0</v>
      </c>
      <c r="FA667" s="3">
        <f t="shared" si="537"/>
        <v>0</v>
      </c>
      <c r="FB667" s="3">
        <f t="shared" si="537"/>
        <v>0</v>
      </c>
      <c r="FC667" s="3">
        <f t="shared" si="537"/>
        <v>0</v>
      </c>
      <c r="FD667" s="3">
        <f t="shared" si="537"/>
        <v>0</v>
      </c>
      <c r="FE667" s="3">
        <f t="shared" si="537"/>
        <v>0</v>
      </c>
      <c r="FF667" s="3">
        <f t="shared" si="537"/>
        <v>0</v>
      </c>
      <c r="FG667" s="3">
        <f t="shared" si="537"/>
        <v>0</v>
      </c>
      <c r="FH667" s="3">
        <f t="shared" si="537"/>
        <v>0</v>
      </c>
      <c r="FI667" s="3">
        <f t="shared" si="537"/>
        <v>0</v>
      </c>
      <c r="FJ667" s="3">
        <f t="shared" si="537"/>
        <v>0</v>
      </c>
      <c r="FK667" s="3">
        <f t="shared" si="537"/>
        <v>0</v>
      </c>
      <c r="FL667" s="3">
        <f t="shared" si="537"/>
        <v>0</v>
      </c>
      <c r="FM667" s="3">
        <f t="shared" si="537"/>
        <v>0</v>
      </c>
      <c r="FN667" s="3">
        <f t="shared" si="537"/>
        <v>0</v>
      </c>
      <c r="FO667" s="3">
        <f t="shared" si="537"/>
        <v>0</v>
      </c>
      <c r="FP667" s="3">
        <f t="shared" si="537"/>
        <v>0</v>
      </c>
      <c r="FQ667" s="3">
        <f t="shared" si="537"/>
        <v>0</v>
      </c>
      <c r="FR667" s="3">
        <f t="shared" si="537"/>
        <v>0</v>
      </c>
      <c r="FS667" s="3">
        <f t="shared" ref="FS667:GX667" si="538">FS686</f>
        <v>0</v>
      </c>
      <c r="FT667" s="3">
        <f t="shared" si="538"/>
        <v>0</v>
      </c>
      <c r="FU667" s="3">
        <f t="shared" si="538"/>
        <v>0</v>
      </c>
      <c r="FV667" s="3">
        <f t="shared" si="538"/>
        <v>0</v>
      </c>
      <c r="FW667" s="3">
        <f t="shared" si="538"/>
        <v>0</v>
      </c>
      <c r="FX667" s="3">
        <f t="shared" si="538"/>
        <v>0</v>
      </c>
      <c r="FY667" s="3">
        <f t="shared" si="538"/>
        <v>0</v>
      </c>
      <c r="FZ667" s="3">
        <f t="shared" si="538"/>
        <v>0</v>
      </c>
      <c r="GA667" s="3">
        <f t="shared" si="538"/>
        <v>0</v>
      </c>
      <c r="GB667" s="3">
        <f t="shared" si="538"/>
        <v>0</v>
      </c>
      <c r="GC667" s="3">
        <f t="shared" si="538"/>
        <v>0</v>
      </c>
      <c r="GD667" s="3">
        <f t="shared" si="538"/>
        <v>0</v>
      </c>
      <c r="GE667" s="3">
        <f t="shared" si="538"/>
        <v>0</v>
      </c>
      <c r="GF667" s="3">
        <f t="shared" si="538"/>
        <v>0</v>
      </c>
      <c r="GG667" s="3">
        <f t="shared" si="538"/>
        <v>0</v>
      </c>
      <c r="GH667" s="3">
        <f t="shared" si="538"/>
        <v>0</v>
      </c>
      <c r="GI667" s="3">
        <f t="shared" si="538"/>
        <v>0</v>
      </c>
      <c r="GJ667" s="3">
        <f t="shared" si="538"/>
        <v>0</v>
      </c>
      <c r="GK667" s="3">
        <f t="shared" si="538"/>
        <v>0</v>
      </c>
      <c r="GL667" s="3">
        <f t="shared" si="538"/>
        <v>0</v>
      </c>
      <c r="GM667" s="3">
        <f t="shared" si="538"/>
        <v>0</v>
      </c>
      <c r="GN667" s="3">
        <f t="shared" si="538"/>
        <v>0</v>
      </c>
      <c r="GO667" s="3">
        <f t="shared" si="538"/>
        <v>0</v>
      </c>
      <c r="GP667" s="3">
        <f t="shared" si="538"/>
        <v>0</v>
      </c>
      <c r="GQ667" s="3">
        <f t="shared" si="538"/>
        <v>0</v>
      </c>
      <c r="GR667" s="3">
        <f t="shared" si="538"/>
        <v>0</v>
      </c>
      <c r="GS667" s="3">
        <f t="shared" si="538"/>
        <v>0</v>
      </c>
      <c r="GT667" s="3">
        <f t="shared" si="538"/>
        <v>0</v>
      </c>
      <c r="GU667" s="3">
        <f t="shared" si="538"/>
        <v>0</v>
      </c>
      <c r="GV667" s="3">
        <f t="shared" si="538"/>
        <v>0</v>
      </c>
      <c r="GW667" s="3">
        <f t="shared" si="538"/>
        <v>0</v>
      </c>
      <c r="GX667" s="3">
        <f t="shared" si="538"/>
        <v>0</v>
      </c>
    </row>
    <row r="669" spans="1:245" x14ac:dyDescent="0.2">
      <c r="A669">
        <v>17</v>
      </c>
      <c r="B669">
        <v>0</v>
      </c>
      <c r="E669" t="s">
        <v>211</v>
      </c>
      <c r="F669" t="s">
        <v>212</v>
      </c>
      <c r="G669" t="s">
        <v>374</v>
      </c>
      <c r="H669" t="s">
        <v>214</v>
      </c>
      <c r="I669">
        <v>1.35</v>
      </c>
      <c r="J669">
        <v>0</v>
      </c>
      <c r="K669">
        <v>1.35</v>
      </c>
      <c r="O669">
        <f t="shared" ref="O669:O684" si="539">ROUND(CP669,2)</f>
        <v>43779.76</v>
      </c>
      <c r="P669">
        <f t="shared" ref="P669:P684" si="540">ROUND((ROUND((AC669*AW669*I669),2)*BC669),2)</f>
        <v>43779.76</v>
      </c>
      <c r="Q669">
        <f t="shared" ref="Q669:Q684" si="541">(ROUND((ROUND(((ET669)*AV669*I669),2)*BB669),2)+ROUND((ROUND(((AE669-(EU669))*AV669*I669),2)*BS669),2))</f>
        <v>0</v>
      </c>
      <c r="R669">
        <f t="shared" ref="R669:R684" si="542">ROUND((ROUND((AE669*AV669*I669),2)*BS669),2)</f>
        <v>0</v>
      </c>
      <c r="S669">
        <f t="shared" ref="S669:S684" si="543">ROUND((ROUND((AF669*AV669*I669),2)*BA669),2)</f>
        <v>0</v>
      </c>
      <c r="T669">
        <f t="shared" ref="T669:T684" si="544">ROUND(CU669*I669,2)</f>
        <v>0</v>
      </c>
      <c r="U669">
        <f t="shared" ref="U669:U684" si="545">CV669*I669</f>
        <v>0</v>
      </c>
      <c r="V669">
        <f t="shared" ref="V669:V684" si="546">CW669*I669</f>
        <v>0</v>
      </c>
      <c r="W669">
        <f t="shared" ref="W669:W684" si="547">ROUND(CX669*I669,2)</f>
        <v>0</v>
      </c>
      <c r="X669">
        <f t="shared" ref="X669:X684" si="548">ROUND(CY669,2)</f>
        <v>0</v>
      </c>
      <c r="Y669">
        <f t="shared" ref="Y669:Y684" si="549">ROUND(CZ669,2)</f>
        <v>0</v>
      </c>
      <c r="AA669">
        <v>54346617</v>
      </c>
      <c r="AB669">
        <f t="shared" ref="AB669:AB684" si="550">ROUND((AC669+AD669+AF669),6)</f>
        <v>4755.05</v>
      </c>
      <c r="AC669">
        <f t="shared" ref="AC669:AC684" si="551">ROUND((ES669),6)</f>
        <v>4755.05</v>
      </c>
      <c r="AD669">
        <f t="shared" ref="AD669:AD684" si="552">ROUND((((ET669)-(EU669))+AE669),6)</f>
        <v>0</v>
      </c>
      <c r="AE669">
        <f t="shared" ref="AE669:AE684" si="553">ROUND((EU669),6)</f>
        <v>0</v>
      </c>
      <c r="AF669">
        <f t="shared" ref="AF669:AF684" si="554">ROUND((EV669),6)</f>
        <v>0</v>
      </c>
      <c r="AG669">
        <f t="shared" ref="AG669:AG684" si="555">ROUND((AP669),6)</f>
        <v>0</v>
      </c>
      <c r="AH669">
        <f t="shared" ref="AH669:AH684" si="556">(EW669)</f>
        <v>0</v>
      </c>
      <c r="AI669">
        <f t="shared" ref="AI669:AI684" si="557">(EX669)</f>
        <v>0</v>
      </c>
      <c r="AJ669">
        <f t="shared" ref="AJ669:AJ684" si="558">(AS669)</f>
        <v>0</v>
      </c>
      <c r="AK669">
        <v>4755.05</v>
      </c>
      <c r="AL669">
        <v>4755.05</v>
      </c>
      <c r="AM669">
        <v>0</v>
      </c>
      <c r="AN669">
        <v>0</v>
      </c>
      <c r="AO669">
        <v>0</v>
      </c>
      <c r="AP669">
        <v>0</v>
      </c>
      <c r="AQ669">
        <v>0</v>
      </c>
      <c r="AR669">
        <v>0</v>
      </c>
      <c r="AS669">
        <v>0</v>
      </c>
      <c r="AT669">
        <v>0</v>
      </c>
      <c r="AU669">
        <v>0</v>
      </c>
      <c r="AV669">
        <v>1</v>
      </c>
      <c r="AW669">
        <v>1</v>
      </c>
      <c r="AZ669">
        <v>1</v>
      </c>
      <c r="BA669">
        <v>1</v>
      </c>
      <c r="BB669">
        <v>1</v>
      </c>
      <c r="BC669">
        <v>6.82</v>
      </c>
      <c r="BD669" t="s">
        <v>3</v>
      </c>
      <c r="BE669" t="s">
        <v>3</v>
      </c>
      <c r="BF669" t="s">
        <v>3</v>
      </c>
      <c r="BG669" t="s">
        <v>3</v>
      </c>
      <c r="BH669">
        <v>3</v>
      </c>
      <c r="BI669">
        <v>1</v>
      </c>
      <c r="BJ669" t="s">
        <v>215</v>
      </c>
      <c r="BM669">
        <v>1617</v>
      </c>
      <c r="BN669">
        <v>0</v>
      </c>
      <c r="BO669" t="s">
        <v>212</v>
      </c>
      <c r="BP669">
        <v>1</v>
      </c>
      <c r="BQ669">
        <v>200</v>
      </c>
      <c r="BR669">
        <v>0</v>
      </c>
      <c r="BS669">
        <v>1</v>
      </c>
      <c r="BT669">
        <v>1</v>
      </c>
      <c r="BU669">
        <v>1</v>
      </c>
      <c r="BV669">
        <v>1</v>
      </c>
      <c r="BW669">
        <v>1</v>
      </c>
      <c r="BX669">
        <v>1</v>
      </c>
      <c r="BY669" t="s">
        <v>3</v>
      </c>
      <c r="BZ669">
        <v>0</v>
      </c>
      <c r="CA669">
        <v>0</v>
      </c>
      <c r="CB669" t="s">
        <v>3</v>
      </c>
      <c r="CE669">
        <v>30</v>
      </c>
      <c r="CF669">
        <v>0</v>
      </c>
      <c r="CG669">
        <v>0</v>
      </c>
      <c r="CM669">
        <v>0</v>
      </c>
      <c r="CN669" t="s">
        <v>3</v>
      </c>
      <c r="CO669">
        <v>0</v>
      </c>
      <c r="CP669">
        <f t="shared" ref="CP669:CP684" si="559">(P669+Q669+S669)</f>
        <v>43779.76</v>
      </c>
      <c r="CQ669">
        <f t="shared" ref="CQ669:CQ684" si="560">ROUND((ROUND((AC669*AW669*1),2)*BC669),2)</f>
        <v>32429.439999999999</v>
      </c>
      <c r="CR669">
        <f t="shared" ref="CR669:CR684" si="561">(ROUND((ROUND(((ET669)*AV669*1),2)*BB669),2)+ROUND((ROUND(((AE669-(EU669))*AV669*1),2)*BS669),2))</f>
        <v>0</v>
      </c>
      <c r="CS669">
        <f t="shared" ref="CS669:CS684" si="562">ROUND((ROUND((AE669*AV669*1),2)*BS669),2)</f>
        <v>0</v>
      </c>
      <c r="CT669">
        <f t="shared" ref="CT669:CT684" si="563">ROUND((ROUND((AF669*AV669*1),2)*BA669),2)</f>
        <v>0</v>
      </c>
      <c r="CU669">
        <f t="shared" ref="CU669:CU684" si="564">AG669</f>
        <v>0</v>
      </c>
      <c r="CV669">
        <f t="shared" ref="CV669:CV684" si="565">(AH669*AV669)</f>
        <v>0</v>
      </c>
      <c r="CW669">
        <f t="shared" ref="CW669:CW684" si="566">AI669</f>
        <v>0</v>
      </c>
      <c r="CX669">
        <f t="shared" ref="CX669:CX684" si="567">AJ669</f>
        <v>0</v>
      </c>
      <c r="CY669">
        <f t="shared" ref="CY669:CY684" si="568">S669*(BZ669/100)</f>
        <v>0</v>
      </c>
      <c r="CZ669">
        <f t="shared" ref="CZ669:CZ684" si="569">S669*(CA669/100)</f>
        <v>0</v>
      </c>
      <c r="DC669" t="s">
        <v>3</v>
      </c>
      <c r="DD669" t="s">
        <v>3</v>
      </c>
      <c r="DE669" t="s">
        <v>3</v>
      </c>
      <c r="DF669" t="s">
        <v>3</v>
      </c>
      <c r="DG669" t="s">
        <v>3</v>
      </c>
      <c r="DH669" t="s">
        <v>3</v>
      </c>
      <c r="DI669" t="s">
        <v>3</v>
      </c>
      <c r="DJ669" t="s">
        <v>3</v>
      </c>
      <c r="DK669" t="s">
        <v>3</v>
      </c>
      <c r="DL669" t="s">
        <v>3</v>
      </c>
      <c r="DM669" t="s">
        <v>3</v>
      </c>
      <c r="DN669">
        <v>0</v>
      </c>
      <c r="DO669">
        <v>0</v>
      </c>
      <c r="DP669">
        <v>1</v>
      </c>
      <c r="DQ669">
        <v>1</v>
      </c>
      <c r="DU669">
        <v>1007</v>
      </c>
      <c r="DV669" t="s">
        <v>214</v>
      </c>
      <c r="DW669" t="s">
        <v>214</v>
      </c>
      <c r="DX669">
        <v>1</v>
      </c>
      <c r="DZ669" t="s">
        <v>3</v>
      </c>
      <c r="EA669" t="s">
        <v>3</v>
      </c>
      <c r="EB669" t="s">
        <v>3</v>
      </c>
      <c r="EC669" t="s">
        <v>3</v>
      </c>
      <c r="EE669">
        <v>54009361</v>
      </c>
      <c r="EF669">
        <v>200</v>
      </c>
      <c r="EG669" t="s">
        <v>216</v>
      </c>
      <c r="EH669">
        <v>0</v>
      </c>
      <c r="EI669" t="s">
        <v>3</v>
      </c>
      <c r="EJ669">
        <v>1</v>
      </c>
      <c r="EK669">
        <v>1617</v>
      </c>
      <c r="EL669" t="s">
        <v>217</v>
      </c>
      <c r="EM669" t="s">
        <v>218</v>
      </c>
      <c r="EO669" t="s">
        <v>3</v>
      </c>
      <c r="EQ669">
        <v>0</v>
      </c>
      <c r="ER669">
        <v>4755.05</v>
      </c>
      <c r="ES669">
        <v>4755.05</v>
      </c>
      <c r="ET669">
        <v>0</v>
      </c>
      <c r="EU669">
        <v>0</v>
      </c>
      <c r="EV669">
        <v>0</v>
      </c>
      <c r="EW669">
        <v>0</v>
      </c>
      <c r="EX669">
        <v>0</v>
      </c>
      <c r="EY669">
        <v>0</v>
      </c>
      <c r="FQ669">
        <v>0</v>
      </c>
      <c r="FR669">
        <f t="shared" ref="FR669:FR684" si="570">ROUND(IF(AND(BH669=3,BI669=3),P669,0),2)</f>
        <v>0</v>
      </c>
      <c r="FS669">
        <v>0</v>
      </c>
      <c r="FX669">
        <v>0</v>
      </c>
      <c r="FY669">
        <v>0</v>
      </c>
      <c r="GA669" t="s">
        <v>3</v>
      </c>
      <c r="GD669">
        <v>0</v>
      </c>
      <c r="GF669">
        <v>1862157315</v>
      </c>
      <c r="GG669">
        <v>2</v>
      </c>
      <c r="GH669">
        <v>1</v>
      </c>
      <c r="GI669">
        <v>3</v>
      </c>
      <c r="GJ669">
        <v>0</v>
      </c>
      <c r="GK669">
        <f>ROUND(R669*(R12)/100,2)</f>
        <v>0</v>
      </c>
      <c r="GL669">
        <f t="shared" ref="GL669:GL684" si="571">ROUND(IF(AND(BH669=3,BI669=3,FS669&lt;&gt;0),P669,0),2)</f>
        <v>0</v>
      </c>
      <c r="GM669">
        <f t="shared" ref="GM669:GM684" si="572">ROUND(O669+X669+Y669+GK669,2)+GX669</f>
        <v>43779.76</v>
      </c>
      <c r="GN669">
        <f t="shared" ref="GN669:GN684" si="573">IF(OR(BI669=0,BI669=1),ROUND(O669+X669+Y669+GK669,2),0)</f>
        <v>43779.76</v>
      </c>
      <c r="GO669">
        <f t="shared" ref="GO669:GO684" si="574">IF(BI669=2,ROUND(O669+X669+Y669+GK669,2),0)</f>
        <v>0</v>
      </c>
      <c r="GP669">
        <f t="shared" ref="GP669:GP684" si="575">IF(BI669=4,ROUND(O669+X669+Y669+GK669,2)+GX669,0)</f>
        <v>0</v>
      </c>
      <c r="GR669">
        <v>0</v>
      </c>
      <c r="GS669">
        <v>0</v>
      </c>
      <c r="GT669">
        <v>0</v>
      </c>
      <c r="GU669" t="s">
        <v>3</v>
      </c>
      <c r="GV669">
        <f t="shared" ref="GV669:GV684" si="576">ROUND((GT669),6)</f>
        <v>0</v>
      </c>
      <c r="GW669">
        <v>1</v>
      </c>
      <c r="GX669">
        <f t="shared" ref="GX669:GX684" si="577">ROUND(HC669*I669,2)</f>
        <v>0</v>
      </c>
      <c r="HA669">
        <v>0</v>
      </c>
      <c r="HB669">
        <v>0</v>
      </c>
      <c r="HC669">
        <f t="shared" ref="HC669:HC684" si="578">GV669*GW669</f>
        <v>0</v>
      </c>
      <c r="HE669" t="s">
        <v>3</v>
      </c>
      <c r="HF669" t="s">
        <v>3</v>
      </c>
      <c r="HM669" t="s">
        <v>3</v>
      </c>
      <c r="HN669" t="s">
        <v>3</v>
      </c>
      <c r="HO669" t="s">
        <v>3</v>
      </c>
      <c r="HP669" t="s">
        <v>3</v>
      </c>
      <c r="HQ669" t="s">
        <v>3</v>
      </c>
      <c r="IK669">
        <v>0</v>
      </c>
    </row>
    <row r="670" spans="1:245" x14ac:dyDescent="0.2">
      <c r="A670">
        <v>17</v>
      </c>
      <c r="B670">
        <v>0</v>
      </c>
      <c r="E670" t="s">
        <v>219</v>
      </c>
      <c r="F670" t="s">
        <v>342</v>
      </c>
      <c r="G670" t="s">
        <v>343</v>
      </c>
      <c r="H670" t="s">
        <v>222</v>
      </c>
      <c r="I670">
        <v>3.2759999999999998</v>
      </c>
      <c r="J670">
        <v>0</v>
      </c>
      <c r="K670">
        <v>3.2759999999999998</v>
      </c>
      <c r="O670">
        <f t="shared" si="539"/>
        <v>348540.48</v>
      </c>
      <c r="P670">
        <f t="shared" si="540"/>
        <v>348540.48</v>
      </c>
      <c r="Q670">
        <f t="shared" si="541"/>
        <v>0</v>
      </c>
      <c r="R670">
        <f t="shared" si="542"/>
        <v>0</v>
      </c>
      <c r="S670">
        <f t="shared" si="543"/>
        <v>0</v>
      </c>
      <c r="T670">
        <f t="shared" si="544"/>
        <v>0</v>
      </c>
      <c r="U670">
        <f t="shared" si="545"/>
        <v>0</v>
      </c>
      <c r="V670">
        <f t="shared" si="546"/>
        <v>0</v>
      </c>
      <c r="W670">
        <f t="shared" si="547"/>
        <v>0</v>
      </c>
      <c r="X670">
        <f t="shared" si="548"/>
        <v>0</v>
      </c>
      <c r="Y670">
        <f t="shared" si="549"/>
        <v>0</v>
      </c>
      <c r="AA670">
        <v>54346617</v>
      </c>
      <c r="AB670">
        <f t="shared" si="550"/>
        <v>35346.21</v>
      </c>
      <c r="AC670">
        <f t="shared" si="551"/>
        <v>35346.21</v>
      </c>
      <c r="AD670">
        <f t="shared" si="552"/>
        <v>0</v>
      </c>
      <c r="AE670">
        <f t="shared" si="553"/>
        <v>0</v>
      </c>
      <c r="AF670">
        <f t="shared" si="554"/>
        <v>0</v>
      </c>
      <c r="AG670">
        <f t="shared" si="555"/>
        <v>0</v>
      </c>
      <c r="AH670">
        <f t="shared" si="556"/>
        <v>0</v>
      </c>
      <c r="AI670">
        <f t="shared" si="557"/>
        <v>0</v>
      </c>
      <c r="AJ670">
        <f t="shared" si="558"/>
        <v>0</v>
      </c>
      <c r="AK670">
        <v>35346.21</v>
      </c>
      <c r="AL670">
        <v>35346.21</v>
      </c>
      <c r="AM670">
        <v>0</v>
      </c>
      <c r="AN670">
        <v>0</v>
      </c>
      <c r="AO670">
        <v>0</v>
      </c>
      <c r="AP670">
        <v>0</v>
      </c>
      <c r="AQ670">
        <v>0</v>
      </c>
      <c r="AR670">
        <v>0</v>
      </c>
      <c r="AS670">
        <v>0</v>
      </c>
      <c r="AT670">
        <v>0</v>
      </c>
      <c r="AU670">
        <v>0</v>
      </c>
      <c r="AV670">
        <v>1</v>
      </c>
      <c r="AW670">
        <v>1</v>
      </c>
      <c r="AZ670">
        <v>1</v>
      </c>
      <c r="BA670">
        <v>1</v>
      </c>
      <c r="BB670">
        <v>1</v>
      </c>
      <c r="BC670">
        <v>3.01</v>
      </c>
      <c r="BD670" t="s">
        <v>3</v>
      </c>
      <c r="BE670" t="s">
        <v>3</v>
      </c>
      <c r="BF670" t="s">
        <v>3</v>
      </c>
      <c r="BG670" t="s">
        <v>3</v>
      </c>
      <c r="BH670">
        <v>3</v>
      </c>
      <c r="BI670">
        <v>2</v>
      </c>
      <c r="BJ670" t="s">
        <v>344</v>
      </c>
      <c r="BM670">
        <v>1618</v>
      </c>
      <c r="BN670">
        <v>0</v>
      </c>
      <c r="BO670" t="s">
        <v>342</v>
      </c>
      <c r="BP670">
        <v>1</v>
      </c>
      <c r="BQ670">
        <v>201</v>
      </c>
      <c r="BR670">
        <v>0</v>
      </c>
      <c r="BS670">
        <v>1</v>
      </c>
      <c r="BT670">
        <v>1</v>
      </c>
      <c r="BU670">
        <v>1</v>
      </c>
      <c r="BV670">
        <v>1</v>
      </c>
      <c r="BW670">
        <v>1</v>
      </c>
      <c r="BX670">
        <v>1</v>
      </c>
      <c r="BY670" t="s">
        <v>3</v>
      </c>
      <c r="BZ670">
        <v>0</v>
      </c>
      <c r="CA670">
        <v>0</v>
      </c>
      <c r="CB670" t="s">
        <v>3</v>
      </c>
      <c r="CE670">
        <v>30</v>
      </c>
      <c r="CF670">
        <v>0</v>
      </c>
      <c r="CG670">
        <v>0</v>
      </c>
      <c r="CM670">
        <v>0</v>
      </c>
      <c r="CN670" t="s">
        <v>3</v>
      </c>
      <c r="CO670">
        <v>0</v>
      </c>
      <c r="CP670">
        <f t="shared" si="559"/>
        <v>348540.48</v>
      </c>
      <c r="CQ670">
        <f t="shared" si="560"/>
        <v>106392.09</v>
      </c>
      <c r="CR670">
        <f t="shared" si="561"/>
        <v>0</v>
      </c>
      <c r="CS670">
        <f t="shared" si="562"/>
        <v>0</v>
      </c>
      <c r="CT670">
        <f t="shared" si="563"/>
        <v>0</v>
      </c>
      <c r="CU670">
        <f t="shared" si="564"/>
        <v>0</v>
      </c>
      <c r="CV670">
        <f t="shared" si="565"/>
        <v>0</v>
      </c>
      <c r="CW670">
        <f t="shared" si="566"/>
        <v>0</v>
      </c>
      <c r="CX670">
        <f t="shared" si="567"/>
        <v>0</v>
      </c>
      <c r="CY670">
        <f t="shared" si="568"/>
        <v>0</v>
      </c>
      <c r="CZ670">
        <f t="shared" si="569"/>
        <v>0</v>
      </c>
      <c r="DC670" t="s">
        <v>3</v>
      </c>
      <c r="DD670" t="s">
        <v>3</v>
      </c>
      <c r="DE670" t="s">
        <v>3</v>
      </c>
      <c r="DF670" t="s">
        <v>3</v>
      </c>
      <c r="DG670" t="s">
        <v>3</v>
      </c>
      <c r="DH670" t="s">
        <v>3</v>
      </c>
      <c r="DI670" t="s">
        <v>3</v>
      </c>
      <c r="DJ670" t="s">
        <v>3</v>
      </c>
      <c r="DK670" t="s">
        <v>3</v>
      </c>
      <c r="DL670" t="s">
        <v>3</v>
      </c>
      <c r="DM670" t="s">
        <v>3</v>
      </c>
      <c r="DN670">
        <v>0</v>
      </c>
      <c r="DO670">
        <v>0</v>
      </c>
      <c r="DP670">
        <v>1</v>
      </c>
      <c r="DQ670">
        <v>1</v>
      </c>
      <c r="DU670">
        <v>1003</v>
      </c>
      <c r="DV670" t="s">
        <v>222</v>
      </c>
      <c r="DW670" t="s">
        <v>222</v>
      </c>
      <c r="DX670">
        <v>1000</v>
      </c>
      <c r="DZ670" t="s">
        <v>3</v>
      </c>
      <c r="EA670" t="s">
        <v>3</v>
      </c>
      <c r="EB670" t="s">
        <v>3</v>
      </c>
      <c r="EC670" t="s">
        <v>3</v>
      </c>
      <c r="EE670">
        <v>54009362</v>
      </c>
      <c r="EF670">
        <v>201</v>
      </c>
      <c r="EG670" t="s">
        <v>224</v>
      </c>
      <c r="EH670">
        <v>0</v>
      </c>
      <c r="EI670" t="s">
        <v>3</v>
      </c>
      <c r="EJ670">
        <v>2</v>
      </c>
      <c r="EK670">
        <v>1618</v>
      </c>
      <c r="EL670" t="s">
        <v>225</v>
      </c>
      <c r="EM670" t="s">
        <v>226</v>
      </c>
      <c r="EO670" t="s">
        <v>3</v>
      </c>
      <c r="EQ670">
        <v>0</v>
      </c>
      <c r="ER670">
        <v>35346.21</v>
      </c>
      <c r="ES670">
        <v>35346.21</v>
      </c>
      <c r="ET670">
        <v>0</v>
      </c>
      <c r="EU670">
        <v>0</v>
      </c>
      <c r="EV670">
        <v>0</v>
      </c>
      <c r="EW670">
        <v>0</v>
      </c>
      <c r="EX670">
        <v>0</v>
      </c>
      <c r="EY670">
        <v>0</v>
      </c>
      <c r="FQ670">
        <v>0</v>
      </c>
      <c r="FR670">
        <f t="shared" si="570"/>
        <v>0</v>
      </c>
      <c r="FS670">
        <v>0</v>
      </c>
      <c r="FX670">
        <v>0</v>
      </c>
      <c r="FY670">
        <v>0</v>
      </c>
      <c r="GA670" t="s">
        <v>3</v>
      </c>
      <c r="GD670">
        <v>0</v>
      </c>
      <c r="GF670">
        <v>1009284542</v>
      </c>
      <c r="GG670">
        <v>2</v>
      </c>
      <c r="GH670">
        <v>1</v>
      </c>
      <c r="GI670">
        <v>2</v>
      </c>
      <c r="GJ670">
        <v>0</v>
      </c>
      <c r="GK670">
        <f>ROUND(R670*(R12)/100,2)</f>
        <v>0</v>
      </c>
      <c r="GL670">
        <f t="shared" si="571"/>
        <v>0</v>
      </c>
      <c r="GM670">
        <f t="shared" si="572"/>
        <v>348540.48</v>
      </c>
      <c r="GN670">
        <f t="shared" si="573"/>
        <v>0</v>
      </c>
      <c r="GO670">
        <f t="shared" si="574"/>
        <v>348540.48</v>
      </c>
      <c r="GP670">
        <f t="shared" si="575"/>
        <v>0</v>
      </c>
      <c r="GR670">
        <v>0</v>
      </c>
      <c r="GS670">
        <v>0</v>
      </c>
      <c r="GT670">
        <v>0</v>
      </c>
      <c r="GU670" t="s">
        <v>3</v>
      </c>
      <c r="GV670">
        <f t="shared" si="576"/>
        <v>0</v>
      </c>
      <c r="GW670">
        <v>1</v>
      </c>
      <c r="GX670">
        <f t="shared" si="577"/>
        <v>0</v>
      </c>
      <c r="HA670">
        <v>0</v>
      </c>
      <c r="HB670">
        <v>0</v>
      </c>
      <c r="HC670">
        <f t="shared" si="578"/>
        <v>0</v>
      </c>
      <c r="HE670" t="s">
        <v>3</v>
      </c>
      <c r="HF670" t="s">
        <v>3</v>
      </c>
      <c r="HM670" t="s">
        <v>3</v>
      </c>
      <c r="HN670" t="s">
        <v>3</v>
      </c>
      <c r="HO670" t="s">
        <v>3</v>
      </c>
      <c r="HP670" t="s">
        <v>3</v>
      </c>
      <c r="HQ670" t="s">
        <v>3</v>
      </c>
      <c r="IK670">
        <v>0</v>
      </c>
    </row>
    <row r="671" spans="1:245" x14ac:dyDescent="0.2">
      <c r="A671">
        <v>17</v>
      </c>
      <c r="B671">
        <v>0</v>
      </c>
      <c r="E671" t="s">
        <v>227</v>
      </c>
      <c r="F671" t="s">
        <v>228</v>
      </c>
      <c r="G671" t="s">
        <v>229</v>
      </c>
      <c r="H671" t="s">
        <v>230</v>
      </c>
      <c r="I671">
        <v>6</v>
      </c>
      <c r="J671">
        <v>0</v>
      </c>
      <c r="K671">
        <v>6</v>
      </c>
      <c r="O671">
        <f t="shared" si="539"/>
        <v>2664.71</v>
      </c>
      <c r="P671">
        <f t="shared" si="540"/>
        <v>2664.71</v>
      </c>
      <c r="Q671">
        <f t="shared" si="541"/>
        <v>0</v>
      </c>
      <c r="R671">
        <f t="shared" si="542"/>
        <v>0</v>
      </c>
      <c r="S671">
        <f t="shared" si="543"/>
        <v>0</v>
      </c>
      <c r="T671">
        <f t="shared" si="544"/>
        <v>0</v>
      </c>
      <c r="U671">
        <f t="shared" si="545"/>
        <v>0</v>
      </c>
      <c r="V671">
        <f t="shared" si="546"/>
        <v>0</v>
      </c>
      <c r="W671">
        <f t="shared" si="547"/>
        <v>0</v>
      </c>
      <c r="X671">
        <f t="shared" si="548"/>
        <v>0</v>
      </c>
      <c r="Y671">
        <f t="shared" si="549"/>
        <v>0</v>
      </c>
      <c r="AA671">
        <v>54346617</v>
      </c>
      <c r="AB671">
        <f t="shared" si="550"/>
        <v>65.12</v>
      </c>
      <c r="AC671">
        <f t="shared" si="551"/>
        <v>65.12</v>
      </c>
      <c r="AD671">
        <f t="shared" si="552"/>
        <v>0</v>
      </c>
      <c r="AE671">
        <f t="shared" si="553"/>
        <v>0</v>
      </c>
      <c r="AF671">
        <f t="shared" si="554"/>
        <v>0</v>
      </c>
      <c r="AG671">
        <f t="shared" si="555"/>
        <v>0</v>
      </c>
      <c r="AH671">
        <f t="shared" si="556"/>
        <v>0</v>
      </c>
      <c r="AI671">
        <f t="shared" si="557"/>
        <v>0</v>
      </c>
      <c r="AJ671">
        <f t="shared" si="558"/>
        <v>0</v>
      </c>
      <c r="AK671">
        <v>65.12</v>
      </c>
      <c r="AL671">
        <v>65.12</v>
      </c>
      <c r="AM671">
        <v>0</v>
      </c>
      <c r="AN671">
        <v>0</v>
      </c>
      <c r="AO671">
        <v>0</v>
      </c>
      <c r="AP671">
        <v>0</v>
      </c>
      <c r="AQ671">
        <v>0</v>
      </c>
      <c r="AR671">
        <v>0</v>
      </c>
      <c r="AS671">
        <v>0</v>
      </c>
      <c r="AT671">
        <v>0</v>
      </c>
      <c r="AU671">
        <v>0</v>
      </c>
      <c r="AV671">
        <v>1</v>
      </c>
      <c r="AW671">
        <v>1</v>
      </c>
      <c r="AZ671">
        <v>1</v>
      </c>
      <c r="BA671">
        <v>1</v>
      </c>
      <c r="BB671">
        <v>1</v>
      </c>
      <c r="BC671">
        <v>6.82</v>
      </c>
      <c r="BD671" t="s">
        <v>3</v>
      </c>
      <c r="BE671" t="s">
        <v>3</v>
      </c>
      <c r="BF671" t="s">
        <v>3</v>
      </c>
      <c r="BG671" t="s">
        <v>3</v>
      </c>
      <c r="BH671">
        <v>3</v>
      </c>
      <c r="BI671">
        <v>2</v>
      </c>
      <c r="BJ671" t="s">
        <v>231</v>
      </c>
      <c r="BM671">
        <v>1618</v>
      </c>
      <c r="BN671">
        <v>0</v>
      </c>
      <c r="BO671" t="s">
        <v>228</v>
      </c>
      <c r="BP671">
        <v>1</v>
      </c>
      <c r="BQ671">
        <v>201</v>
      </c>
      <c r="BR671">
        <v>0</v>
      </c>
      <c r="BS671">
        <v>1</v>
      </c>
      <c r="BT671">
        <v>1</v>
      </c>
      <c r="BU671">
        <v>1</v>
      </c>
      <c r="BV671">
        <v>1</v>
      </c>
      <c r="BW671">
        <v>1</v>
      </c>
      <c r="BX671">
        <v>1</v>
      </c>
      <c r="BY671" t="s">
        <v>3</v>
      </c>
      <c r="BZ671">
        <v>0</v>
      </c>
      <c r="CA671">
        <v>0</v>
      </c>
      <c r="CB671" t="s">
        <v>3</v>
      </c>
      <c r="CE671">
        <v>30</v>
      </c>
      <c r="CF671">
        <v>0</v>
      </c>
      <c r="CG671">
        <v>0</v>
      </c>
      <c r="CM671">
        <v>0</v>
      </c>
      <c r="CN671" t="s">
        <v>3</v>
      </c>
      <c r="CO671">
        <v>0</v>
      </c>
      <c r="CP671">
        <f t="shared" si="559"/>
        <v>2664.71</v>
      </c>
      <c r="CQ671">
        <f t="shared" si="560"/>
        <v>444.12</v>
      </c>
      <c r="CR671">
        <f t="shared" si="561"/>
        <v>0</v>
      </c>
      <c r="CS671">
        <f t="shared" si="562"/>
        <v>0</v>
      </c>
      <c r="CT671">
        <f t="shared" si="563"/>
        <v>0</v>
      </c>
      <c r="CU671">
        <f t="shared" si="564"/>
        <v>0</v>
      </c>
      <c r="CV671">
        <f t="shared" si="565"/>
        <v>0</v>
      </c>
      <c r="CW671">
        <f t="shared" si="566"/>
        <v>0</v>
      </c>
      <c r="CX671">
        <f t="shared" si="567"/>
        <v>0</v>
      </c>
      <c r="CY671">
        <f t="shared" si="568"/>
        <v>0</v>
      </c>
      <c r="CZ671">
        <f t="shared" si="569"/>
        <v>0</v>
      </c>
      <c r="DC671" t="s">
        <v>3</v>
      </c>
      <c r="DD671" t="s">
        <v>3</v>
      </c>
      <c r="DE671" t="s">
        <v>3</v>
      </c>
      <c r="DF671" t="s">
        <v>3</v>
      </c>
      <c r="DG671" t="s">
        <v>3</v>
      </c>
      <c r="DH671" t="s">
        <v>3</v>
      </c>
      <c r="DI671" t="s">
        <v>3</v>
      </c>
      <c r="DJ671" t="s">
        <v>3</v>
      </c>
      <c r="DK671" t="s">
        <v>3</v>
      </c>
      <c r="DL671" t="s">
        <v>3</v>
      </c>
      <c r="DM671" t="s">
        <v>3</v>
      </c>
      <c r="DN671">
        <v>0</v>
      </c>
      <c r="DO671">
        <v>0</v>
      </c>
      <c r="DP671">
        <v>1</v>
      </c>
      <c r="DQ671">
        <v>1</v>
      </c>
      <c r="DU671">
        <v>1010</v>
      </c>
      <c r="DV671" t="s">
        <v>230</v>
      </c>
      <c r="DW671" t="s">
        <v>230</v>
      </c>
      <c r="DX671">
        <v>1</v>
      </c>
      <c r="DZ671" t="s">
        <v>3</v>
      </c>
      <c r="EA671" t="s">
        <v>3</v>
      </c>
      <c r="EB671" t="s">
        <v>3</v>
      </c>
      <c r="EC671" t="s">
        <v>3</v>
      </c>
      <c r="EE671">
        <v>54009362</v>
      </c>
      <c r="EF671">
        <v>201</v>
      </c>
      <c r="EG671" t="s">
        <v>224</v>
      </c>
      <c r="EH671">
        <v>0</v>
      </c>
      <c r="EI671" t="s">
        <v>3</v>
      </c>
      <c r="EJ671">
        <v>2</v>
      </c>
      <c r="EK671">
        <v>1618</v>
      </c>
      <c r="EL671" t="s">
        <v>225</v>
      </c>
      <c r="EM671" t="s">
        <v>226</v>
      </c>
      <c r="EO671" t="s">
        <v>3</v>
      </c>
      <c r="EQ671">
        <v>0</v>
      </c>
      <c r="ER671">
        <v>65.12</v>
      </c>
      <c r="ES671">
        <v>65.12</v>
      </c>
      <c r="ET671">
        <v>0</v>
      </c>
      <c r="EU671">
        <v>0</v>
      </c>
      <c r="EV671">
        <v>0</v>
      </c>
      <c r="EW671">
        <v>0</v>
      </c>
      <c r="EX671">
        <v>0</v>
      </c>
      <c r="EY671">
        <v>0</v>
      </c>
      <c r="FQ671">
        <v>0</v>
      </c>
      <c r="FR671">
        <f t="shared" si="570"/>
        <v>0</v>
      </c>
      <c r="FS671">
        <v>0</v>
      </c>
      <c r="FX671">
        <v>0</v>
      </c>
      <c r="FY671">
        <v>0</v>
      </c>
      <c r="GA671" t="s">
        <v>3</v>
      </c>
      <c r="GD671">
        <v>0</v>
      </c>
      <c r="GF671">
        <v>-1849736199</v>
      </c>
      <c r="GG671">
        <v>2</v>
      </c>
      <c r="GH671">
        <v>1</v>
      </c>
      <c r="GI671">
        <v>3</v>
      </c>
      <c r="GJ671">
        <v>0</v>
      </c>
      <c r="GK671">
        <f>ROUND(R671*(R12)/100,2)</f>
        <v>0</v>
      </c>
      <c r="GL671">
        <f t="shared" si="571"/>
        <v>0</v>
      </c>
      <c r="GM671">
        <f t="shared" si="572"/>
        <v>2664.71</v>
      </c>
      <c r="GN671">
        <f t="shared" si="573"/>
        <v>0</v>
      </c>
      <c r="GO671">
        <f t="shared" si="574"/>
        <v>2664.71</v>
      </c>
      <c r="GP671">
        <f t="shared" si="575"/>
        <v>0</v>
      </c>
      <c r="GR671">
        <v>0</v>
      </c>
      <c r="GS671">
        <v>3</v>
      </c>
      <c r="GT671">
        <v>0</v>
      </c>
      <c r="GU671" t="s">
        <v>3</v>
      </c>
      <c r="GV671">
        <f t="shared" si="576"/>
        <v>0</v>
      </c>
      <c r="GW671">
        <v>1</v>
      </c>
      <c r="GX671">
        <f t="shared" si="577"/>
        <v>0</v>
      </c>
      <c r="HA671">
        <v>0</v>
      </c>
      <c r="HB671">
        <v>0</v>
      </c>
      <c r="HC671">
        <f t="shared" si="578"/>
        <v>0</v>
      </c>
      <c r="HE671" t="s">
        <v>3</v>
      </c>
      <c r="HF671" t="s">
        <v>3</v>
      </c>
      <c r="HM671" t="s">
        <v>3</v>
      </c>
      <c r="HN671" t="s">
        <v>3</v>
      </c>
      <c r="HO671" t="s">
        <v>3</v>
      </c>
      <c r="HP671" t="s">
        <v>3</v>
      </c>
      <c r="HQ671" t="s">
        <v>3</v>
      </c>
      <c r="IK671">
        <v>0</v>
      </c>
    </row>
    <row r="672" spans="1:245" x14ac:dyDescent="0.2">
      <c r="A672">
        <v>17</v>
      </c>
      <c r="B672">
        <v>0</v>
      </c>
      <c r="E672" t="s">
        <v>232</v>
      </c>
      <c r="F672" t="s">
        <v>237</v>
      </c>
      <c r="G672" t="s">
        <v>238</v>
      </c>
      <c r="H672" t="s">
        <v>230</v>
      </c>
      <c r="I672">
        <v>2</v>
      </c>
      <c r="J672">
        <v>0</v>
      </c>
      <c r="K672">
        <v>2</v>
      </c>
      <c r="O672">
        <f t="shared" si="539"/>
        <v>1632.43</v>
      </c>
      <c r="P672">
        <f t="shared" si="540"/>
        <v>1632.43</v>
      </c>
      <c r="Q672">
        <f t="shared" si="541"/>
        <v>0</v>
      </c>
      <c r="R672">
        <f t="shared" si="542"/>
        <v>0</v>
      </c>
      <c r="S672">
        <f t="shared" si="543"/>
        <v>0</v>
      </c>
      <c r="T672">
        <f t="shared" si="544"/>
        <v>0</v>
      </c>
      <c r="U672">
        <f t="shared" si="545"/>
        <v>0</v>
      </c>
      <c r="V672">
        <f t="shared" si="546"/>
        <v>0</v>
      </c>
      <c r="W672">
        <f t="shared" si="547"/>
        <v>0</v>
      </c>
      <c r="X672">
        <f t="shared" si="548"/>
        <v>0</v>
      </c>
      <c r="Y672">
        <f t="shared" si="549"/>
        <v>0</v>
      </c>
      <c r="AA672">
        <v>54346617</v>
      </c>
      <c r="AB672">
        <f t="shared" si="550"/>
        <v>76.64</v>
      </c>
      <c r="AC672">
        <f t="shared" si="551"/>
        <v>76.64</v>
      </c>
      <c r="AD672">
        <f t="shared" si="552"/>
        <v>0</v>
      </c>
      <c r="AE672">
        <f t="shared" si="553"/>
        <v>0</v>
      </c>
      <c r="AF672">
        <f t="shared" si="554"/>
        <v>0</v>
      </c>
      <c r="AG672">
        <f t="shared" si="555"/>
        <v>0</v>
      </c>
      <c r="AH672">
        <f t="shared" si="556"/>
        <v>0</v>
      </c>
      <c r="AI672">
        <f t="shared" si="557"/>
        <v>0</v>
      </c>
      <c r="AJ672">
        <f t="shared" si="558"/>
        <v>0</v>
      </c>
      <c r="AK672">
        <v>76.64</v>
      </c>
      <c r="AL672">
        <v>76.64</v>
      </c>
      <c r="AM672">
        <v>0</v>
      </c>
      <c r="AN672">
        <v>0</v>
      </c>
      <c r="AO672">
        <v>0</v>
      </c>
      <c r="AP672">
        <v>0</v>
      </c>
      <c r="AQ672">
        <v>0</v>
      </c>
      <c r="AR672">
        <v>0</v>
      </c>
      <c r="AS672">
        <v>0</v>
      </c>
      <c r="AT672">
        <v>0</v>
      </c>
      <c r="AU672">
        <v>0</v>
      </c>
      <c r="AV672">
        <v>1</v>
      </c>
      <c r="AW672">
        <v>1</v>
      </c>
      <c r="AZ672">
        <v>1</v>
      </c>
      <c r="BA672">
        <v>1</v>
      </c>
      <c r="BB672">
        <v>1</v>
      </c>
      <c r="BC672">
        <v>10.65</v>
      </c>
      <c r="BD672" t="s">
        <v>3</v>
      </c>
      <c r="BE672" t="s">
        <v>3</v>
      </c>
      <c r="BF672" t="s">
        <v>3</v>
      </c>
      <c r="BG672" t="s">
        <v>3</v>
      </c>
      <c r="BH672">
        <v>3</v>
      </c>
      <c r="BI672">
        <v>2</v>
      </c>
      <c r="BJ672" t="s">
        <v>239</v>
      </c>
      <c r="BM672">
        <v>1618</v>
      </c>
      <c r="BN672">
        <v>0</v>
      </c>
      <c r="BO672" t="s">
        <v>237</v>
      </c>
      <c r="BP672">
        <v>1</v>
      </c>
      <c r="BQ672">
        <v>201</v>
      </c>
      <c r="BR672">
        <v>0</v>
      </c>
      <c r="BS672">
        <v>1</v>
      </c>
      <c r="BT672">
        <v>1</v>
      </c>
      <c r="BU672">
        <v>1</v>
      </c>
      <c r="BV672">
        <v>1</v>
      </c>
      <c r="BW672">
        <v>1</v>
      </c>
      <c r="BX672">
        <v>1</v>
      </c>
      <c r="BY672" t="s">
        <v>3</v>
      </c>
      <c r="BZ672">
        <v>0</v>
      </c>
      <c r="CA672">
        <v>0</v>
      </c>
      <c r="CB672" t="s">
        <v>3</v>
      </c>
      <c r="CE672">
        <v>30</v>
      </c>
      <c r="CF672">
        <v>0</v>
      </c>
      <c r="CG672">
        <v>0</v>
      </c>
      <c r="CM672">
        <v>0</v>
      </c>
      <c r="CN672" t="s">
        <v>3</v>
      </c>
      <c r="CO672">
        <v>0</v>
      </c>
      <c r="CP672">
        <f t="shared" si="559"/>
        <v>1632.43</v>
      </c>
      <c r="CQ672">
        <f t="shared" si="560"/>
        <v>816.22</v>
      </c>
      <c r="CR672">
        <f t="shared" si="561"/>
        <v>0</v>
      </c>
      <c r="CS672">
        <f t="shared" si="562"/>
        <v>0</v>
      </c>
      <c r="CT672">
        <f t="shared" si="563"/>
        <v>0</v>
      </c>
      <c r="CU672">
        <f t="shared" si="564"/>
        <v>0</v>
      </c>
      <c r="CV672">
        <f t="shared" si="565"/>
        <v>0</v>
      </c>
      <c r="CW672">
        <f t="shared" si="566"/>
        <v>0</v>
      </c>
      <c r="CX672">
        <f t="shared" si="567"/>
        <v>0</v>
      </c>
      <c r="CY672">
        <f t="shared" si="568"/>
        <v>0</v>
      </c>
      <c r="CZ672">
        <f t="shared" si="569"/>
        <v>0</v>
      </c>
      <c r="DC672" t="s">
        <v>3</v>
      </c>
      <c r="DD672" t="s">
        <v>3</v>
      </c>
      <c r="DE672" t="s">
        <v>3</v>
      </c>
      <c r="DF672" t="s">
        <v>3</v>
      </c>
      <c r="DG672" t="s">
        <v>3</v>
      </c>
      <c r="DH672" t="s">
        <v>3</v>
      </c>
      <c r="DI672" t="s">
        <v>3</v>
      </c>
      <c r="DJ672" t="s">
        <v>3</v>
      </c>
      <c r="DK672" t="s">
        <v>3</v>
      </c>
      <c r="DL672" t="s">
        <v>3</v>
      </c>
      <c r="DM672" t="s">
        <v>3</v>
      </c>
      <c r="DN672">
        <v>0</v>
      </c>
      <c r="DO672">
        <v>0</v>
      </c>
      <c r="DP672">
        <v>1</v>
      </c>
      <c r="DQ672">
        <v>1</v>
      </c>
      <c r="DU672">
        <v>1010</v>
      </c>
      <c r="DV672" t="s">
        <v>230</v>
      </c>
      <c r="DW672" t="s">
        <v>230</v>
      </c>
      <c r="DX672">
        <v>1</v>
      </c>
      <c r="DZ672" t="s">
        <v>3</v>
      </c>
      <c r="EA672" t="s">
        <v>3</v>
      </c>
      <c r="EB672" t="s">
        <v>3</v>
      </c>
      <c r="EC672" t="s">
        <v>3</v>
      </c>
      <c r="EE672">
        <v>54009362</v>
      </c>
      <c r="EF672">
        <v>201</v>
      </c>
      <c r="EG672" t="s">
        <v>224</v>
      </c>
      <c r="EH672">
        <v>0</v>
      </c>
      <c r="EI672" t="s">
        <v>3</v>
      </c>
      <c r="EJ672">
        <v>2</v>
      </c>
      <c r="EK672">
        <v>1618</v>
      </c>
      <c r="EL672" t="s">
        <v>225</v>
      </c>
      <c r="EM672" t="s">
        <v>226</v>
      </c>
      <c r="EO672" t="s">
        <v>3</v>
      </c>
      <c r="EQ672">
        <v>0</v>
      </c>
      <c r="ER672">
        <v>76.64</v>
      </c>
      <c r="ES672">
        <v>76.64</v>
      </c>
      <c r="ET672">
        <v>0</v>
      </c>
      <c r="EU672">
        <v>0</v>
      </c>
      <c r="EV672">
        <v>0</v>
      </c>
      <c r="EW672">
        <v>0</v>
      </c>
      <c r="EX672">
        <v>0</v>
      </c>
      <c r="EY672">
        <v>0</v>
      </c>
      <c r="FQ672">
        <v>0</v>
      </c>
      <c r="FR672">
        <f t="shared" si="570"/>
        <v>0</v>
      </c>
      <c r="FS672">
        <v>0</v>
      </c>
      <c r="FX672">
        <v>0</v>
      </c>
      <c r="FY672">
        <v>0</v>
      </c>
      <c r="GA672" t="s">
        <v>3</v>
      </c>
      <c r="GD672">
        <v>0</v>
      </c>
      <c r="GF672">
        <v>1559815175</v>
      </c>
      <c r="GG672">
        <v>2</v>
      </c>
      <c r="GH672">
        <v>1</v>
      </c>
      <c r="GI672">
        <v>2</v>
      </c>
      <c r="GJ672">
        <v>0</v>
      </c>
      <c r="GK672">
        <f>ROUND(R672*(R12)/100,2)</f>
        <v>0</v>
      </c>
      <c r="GL672">
        <f t="shared" si="571"/>
        <v>0</v>
      </c>
      <c r="GM672">
        <f t="shared" si="572"/>
        <v>1632.43</v>
      </c>
      <c r="GN672">
        <f t="shared" si="573"/>
        <v>0</v>
      </c>
      <c r="GO672">
        <f t="shared" si="574"/>
        <v>1632.43</v>
      </c>
      <c r="GP672">
        <f t="shared" si="575"/>
        <v>0</v>
      </c>
      <c r="GR672">
        <v>0</v>
      </c>
      <c r="GS672">
        <v>0</v>
      </c>
      <c r="GT672">
        <v>0</v>
      </c>
      <c r="GU672" t="s">
        <v>3</v>
      </c>
      <c r="GV672">
        <f t="shared" si="576"/>
        <v>0</v>
      </c>
      <c r="GW672">
        <v>1</v>
      </c>
      <c r="GX672">
        <f t="shared" si="577"/>
        <v>0</v>
      </c>
      <c r="HA672">
        <v>0</v>
      </c>
      <c r="HB672">
        <v>0</v>
      </c>
      <c r="HC672">
        <f t="shared" si="578"/>
        <v>0</v>
      </c>
      <c r="HE672" t="s">
        <v>3</v>
      </c>
      <c r="HF672" t="s">
        <v>3</v>
      </c>
      <c r="HM672" t="s">
        <v>3</v>
      </c>
      <c r="HN672" t="s">
        <v>3</v>
      </c>
      <c r="HO672" t="s">
        <v>3</v>
      </c>
      <c r="HP672" t="s">
        <v>3</v>
      </c>
      <c r="HQ672" t="s">
        <v>3</v>
      </c>
      <c r="IK672">
        <v>0</v>
      </c>
    </row>
    <row r="673" spans="1:245" x14ac:dyDescent="0.2">
      <c r="A673">
        <v>17</v>
      </c>
      <c r="B673">
        <v>0</v>
      </c>
      <c r="E673" t="s">
        <v>236</v>
      </c>
      <c r="F673" t="s">
        <v>241</v>
      </c>
      <c r="G673" t="s">
        <v>242</v>
      </c>
      <c r="H673" t="s">
        <v>230</v>
      </c>
      <c r="I673">
        <v>57</v>
      </c>
      <c r="J673">
        <v>0</v>
      </c>
      <c r="K673">
        <v>57</v>
      </c>
      <c r="O673">
        <f t="shared" si="539"/>
        <v>75611.86</v>
      </c>
      <c r="P673">
        <f t="shared" si="540"/>
        <v>75611.86</v>
      </c>
      <c r="Q673">
        <f t="shared" si="541"/>
        <v>0</v>
      </c>
      <c r="R673">
        <f t="shared" si="542"/>
        <v>0</v>
      </c>
      <c r="S673">
        <f t="shared" si="543"/>
        <v>0</v>
      </c>
      <c r="T673">
        <f t="shared" si="544"/>
        <v>0</v>
      </c>
      <c r="U673">
        <f t="shared" si="545"/>
        <v>0</v>
      </c>
      <c r="V673">
        <f t="shared" si="546"/>
        <v>0</v>
      </c>
      <c r="W673">
        <f t="shared" si="547"/>
        <v>0</v>
      </c>
      <c r="X673">
        <f t="shared" si="548"/>
        <v>0</v>
      </c>
      <c r="Y673">
        <f t="shared" si="549"/>
        <v>0</v>
      </c>
      <c r="AA673">
        <v>54346617</v>
      </c>
      <c r="AB673">
        <f t="shared" si="550"/>
        <v>108.91</v>
      </c>
      <c r="AC673">
        <f t="shared" si="551"/>
        <v>108.91</v>
      </c>
      <c r="AD673">
        <f t="shared" si="552"/>
        <v>0</v>
      </c>
      <c r="AE673">
        <f t="shared" si="553"/>
        <v>0</v>
      </c>
      <c r="AF673">
        <f t="shared" si="554"/>
        <v>0</v>
      </c>
      <c r="AG673">
        <f t="shared" si="555"/>
        <v>0</v>
      </c>
      <c r="AH673">
        <f t="shared" si="556"/>
        <v>0</v>
      </c>
      <c r="AI673">
        <f t="shared" si="557"/>
        <v>0</v>
      </c>
      <c r="AJ673">
        <f t="shared" si="558"/>
        <v>0</v>
      </c>
      <c r="AK673">
        <v>108.91</v>
      </c>
      <c r="AL673">
        <v>108.91</v>
      </c>
      <c r="AM673">
        <v>0</v>
      </c>
      <c r="AN673">
        <v>0</v>
      </c>
      <c r="AO673">
        <v>0</v>
      </c>
      <c r="AP673">
        <v>0</v>
      </c>
      <c r="AQ673">
        <v>0</v>
      </c>
      <c r="AR673">
        <v>0</v>
      </c>
      <c r="AS673">
        <v>0</v>
      </c>
      <c r="AT673">
        <v>0</v>
      </c>
      <c r="AU673">
        <v>0</v>
      </c>
      <c r="AV673">
        <v>1</v>
      </c>
      <c r="AW673">
        <v>1</v>
      </c>
      <c r="AZ673">
        <v>1</v>
      </c>
      <c r="BA673">
        <v>1</v>
      </c>
      <c r="BB673">
        <v>1</v>
      </c>
      <c r="BC673">
        <v>12.18</v>
      </c>
      <c r="BD673" t="s">
        <v>3</v>
      </c>
      <c r="BE673" t="s">
        <v>3</v>
      </c>
      <c r="BF673" t="s">
        <v>3</v>
      </c>
      <c r="BG673" t="s">
        <v>3</v>
      </c>
      <c r="BH673">
        <v>3</v>
      </c>
      <c r="BI673">
        <v>2</v>
      </c>
      <c r="BJ673" t="s">
        <v>243</v>
      </c>
      <c r="BM673">
        <v>1618</v>
      </c>
      <c r="BN673">
        <v>0</v>
      </c>
      <c r="BO673" t="s">
        <v>241</v>
      </c>
      <c r="BP673">
        <v>1</v>
      </c>
      <c r="BQ673">
        <v>201</v>
      </c>
      <c r="BR673">
        <v>0</v>
      </c>
      <c r="BS673">
        <v>1</v>
      </c>
      <c r="BT673">
        <v>1</v>
      </c>
      <c r="BU673">
        <v>1</v>
      </c>
      <c r="BV673">
        <v>1</v>
      </c>
      <c r="BW673">
        <v>1</v>
      </c>
      <c r="BX673">
        <v>1</v>
      </c>
      <c r="BY673" t="s">
        <v>3</v>
      </c>
      <c r="BZ673">
        <v>0</v>
      </c>
      <c r="CA673">
        <v>0</v>
      </c>
      <c r="CB673" t="s">
        <v>3</v>
      </c>
      <c r="CE673">
        <v>30</v>
      </c>
      <c r="CF673">
        <v>0</v>
      </c>
      <c r="CG673">
        <v>0</v>
      </c>
      <c r="CM673">
        <v>0</v>
      </c>
      <c r="CN673" t="s">
        <v>3</v>
      </c>
      <c r="CO673">
        <v>0</v>
      </c>
      <c r="CP673">
        <f t="shared" si="559"/>
        <v>75611.86</v>
      </c>
      <c r="CQ673">
        <f t="shared" si="560"/>
        <v>1326.52</v>
      </c>
      <c r="CR673">
        <f t="shared" si="561"/>
        <v>0</v>
      </c>
      <c r="CS673">
        <f t="shared" si="562"/>
        <v>0</v>
      </c>
      <c r="CT673">
        <f t="shared" si="563"/>
        <v>0</v>
      </c>
      <c r="CU673">
        <f t="shared" si="564"/>
        <v>0</v>
      </c>
      <c r="CV673">
        <f t="shared" si="565"/>
        <v>0</v>
      </c>
      <c r="CW673">
        <f t="shared" si="566"/>
        <v>0</v>
      </c>
      <c r="CX673">
        <f t="shared" si="567"/>
        <v>0</v>
      </c>
      <c r="CY673">
        <f t="shared" si="568"/>
        <v>0</v>
      </c>
      <c r="CZ673">
        <f t="shared" si="569"/>
        <v>0</v>
      </c>
      <c r="DC673" t="s">
        <v>3</v>
      </c>
      <c r="DD673" t="s">
        <v>3</v>
      </c>
      <c r="DE673" t="s">
        <v>3</v>
      </c>
      <c r="DF673" t="s">
        <v>3</v>
      </c>
      <c r="DG673" t="s">
        <v>3</v>
      </c>
      <c r="DH673" t="s">
        <v>3</v>
      </c>
      <c r="DI673" t="s">
        <v>3</v>
      </c>
      <c r="DJ673" t="s">
        <v>3</v>
      </c>
      <c r="DK673" t="s">
        <v>3</v>
      </c>
      <c r="DL673" t="s">
        <v>3</v>
      </c>
      <c r="DM673" t="s">
        <v>3</v>
      </c>
      <c r="DN673">
        <v>0</v>
      </c>
      <c r="DO673">
        <v>0</v>
      </c>
      <c r="DP673">
        <v>1</v>
      </c>
      <c r="DQ673">
        <v>1</v>
      </c>
      <c r="DU673">
        <v>1010</v>
      </c>
      <c r="DV673" t="s">
        <v>230</v>
      </c>
      <c r="DW673" t="s">
        <v>230</v>
      </c>
      <c r="DX673">
        <v>1</v>
      </c>
      <c r="DZ673" t="s">
        <v>3</v>
      </c>
      <c r="EA673" t="s">
        <v>3</v>
      </c>
      <c r="EB673" t="s">
        <v>3</v>
      </c>
      <c r="EC673" t="s">
        <v>3</v>
      </c>
      <c r="EE673">
        <v>54009362</v>
      </c>
      <c r="EF673">
        <v>201</v>
      </c>
      <c r="EG673" t="s">
        <v>224</v>
      </c>
      <c r="EH673">
        <v>0</v>
      </c>
      <c r="EI673" t="s">
        <v>3</v>
      </c>
      <c r="EJ673">
        <v>2</v>
      </c>
      <c r="EK673">
        <v>1618</v>
      </c>
      <c r="EL673" t="s">
        <v>225</v>
      </c>
      <c r="EM673" t="s">
        <v>226</v>
      </c>
      <c r="EO673" t="s">
        <v>3</v>
      </c>
      <c r="EQ673">
        <v>0</v>
      </c>
      <c r="ER673">
        <v>108.91</v>
      </c>
      <c r="ES673">
        <v>108.91</v>
      </c>
      <c r="ET673">
        <v>0</v>
      </c>
      <c r="EU673">
        <v>0</v>
      </c>
      <c r="EV673">
        <v>0</v>
      </c>
      <c r="EW673">
        <v>0</v>
      </c>
      <c r="EX673">
        <v>0</v>
      </c>
      <c r="EY673">
        <v>0</v>
      </c>
      <c r="FQ673">
        <v>0</v>
      </c>
      <c r="FR673">
        <f t="shared" si="570"/>
        <v>0</v>
      </c>
      <c r="FS673">
        <v>0</v>
      </c>
      <c r="FX673">
        <v>0</v>
      </c>
      <c r="FY673">
        <v>0</v>
      </c>
      <c r="GA673" t="s">
        <v>3</v>
      </c>
      <c r="GD673">
        <v>0</v>
      </c>
      <c r="GF673">
        <v>-1386639987</v>
      </c>
      <c r="GG673">
        <v>2</v>
      </c>
      <c r="GH673">
        <v>1</v>
      </c>
      <c r="GI673">
        <v>2</v>
      </c>
      <c r="GJ673">
        <v>0</v>
      </c>
      <c r="GK673">
        <f>ROUND(R673*(R12)/100,2)</f>
        <v>0</v>
      </c>
      <c r="GL673">
        <f t="shared" si="571"/>
        <v>0</v>
      </c>
      <c r="GM673">
        <f t="shared" si="572"/>
        <v>75611.86</v>
      </c>
      <c r="GN673">
        <f t="shared" si="573"/>
        <v>0</v>
      </c>
      <c r="GO673">
        <f t="shared" si="574"/>
        <v>75611.86</v>
      </c>
      <c r="GP673">
        <f t="shared" si="575"/>
        <v>0</v>
      </c>
      <c r="GR673">
        <v>0</v>
      </c>
      <c r="GS673">
        <v>0</v>
      </c>
      <c r="GT673">
        <v>0</v>
      </c>
      <c r="GU673" t="s">
        <v>3</v>
      </c>
      <c r="GV673">
        <f t="shared" si="576"/>
        <v>0</v>
      </c>
      <c r="GW673">
        <v>1</v>
      </c>
      <c r="GX673">
        <f t="shared" si="577"/>
        <v>0</v>
      </c>
      <c r="HA673">
        <v>0</v>
      </c>
      <c r="HB673">
        <v>0</v>
      </c>
      <c r="HC673">
        <f t="shared" si="578"/>
        <v>0</v>
      </c>
      <c r="HE673" t="s">
        <v>3</v>
      </c>
      <c r="HF673" t="s">
        <v>3</v>
      </c>
      <c r="HM673" t="s">
        <v>3</v>
      </c>
      <c r="HN673" t="s">
        <v>3</v>
      </c>
      <c r="HO673" t="s">
        <v>3</v>
      </c>
      <c r="HP673" t="s">
        <v>3</v>
      </c>
      <c r="HQ673" t="s">
        <v>3</v>
      </c>
      <c r="IK673">
        <v>0</v>
      </c>
    </row>
    <row r="674" spans="1:245" x14ac:dyDescent="0.2">
      <c r="A674">
        <v>17</v>
      </c>
      <c r="B674">
        <v>0</v>
      </c>
      <c r="E674" t="s">
        <v>240</v>
      </c>
      <c r="F674" t="s">
        <v>345</v>
      </c>
      <c r="G674" t="s">
        <v>346</v>
      </c>
      <c r="H674" t="s">
        <v>230</v>
      </c>
      <c r="I674">
        <v>20</v>
      </c>
      <c r="J674">
        <v>0</v>
      </c>
      <c r="K674">
        <v>20</v>
      </c>
      <c r="O674">
        <f t="shared" si="539"/>
        <v>6165.68</v>
      </c>
      <c r="P674">
        <f t="shared" si="540"/>
        <v>6165.68</v>
      </c>
      <c r="Q674">
        <f t="shared" si="541"/>
        <v>0</v>
      </c>
      <c r="R674">
        <f t="shared" si="542"/>
        <v>0</v>
      </c>
      <c r="S674">
        <f t="shared" si="543"/>
        <v>0</v>
      </c>
      <c r="T674">
        <f t="shared" si="544"/>
        <v>0</v>
      </c>
      <c r="U674">
        <f t="shared" si="545"/>
        <v>0</v>
      </c>
      <c r="V674">
        <f t="shared" si="546"/>
        <v>0</v>
      </c>
      <c r="W674">
        <f t="shared" si="547"/>
        <v>0</v>
      </c>
      <c r="X674">
        <f t="shared" si="548"/>
        <v>0</v>
      </c>
      <c r="Y674">
        <f t="shared" si="549"/>
        <v>0</v>
      </c>
      <c r="AA674">
        <v>54346617</v>
      </c>
      <c r="AB674">
        <f t="shared" si="550"/>
        <v>166.64</v>
      </c>
      <c r="AC674">
        <f t="shared" si="551"/>
        <v>166.64</v>
      </c>
      <c r="AD674">
        <f t="shared" si="552"/>
        <v>0</v>
      </c>
      <c r="AE674">
        <f t="shared" si="553"/>
        <v>0</v>
      </c>
      <c r="AF674">
        <f t="shared" si="554"/>
        <v>0</v>
      </c>
      <c r="AG674">
        <f t="shared" si="555"/>
        <v>0</v>
      </c>
      <c r="AH674">
        <f t="shared" si="556"/>
        <v>0</v>
      </c>
      <c r="AI674">
        <f t="shared" si="557"/>
        <v>0</v>
      </c>
      <c r="AJ674">
        <f t="shared" si="558"/>
        <v>0</v>
      </c>
      <c r="AK674">
        <v>166.64</v>
      </c>
      <c r="AL674">
        <v>166.64</v>
      </c>
      <c r="AM674">
        <v>0</v>
      </c>
      <c r="AN674">
        <v>0</v>
      </c>
      <c r="AO674">
        <v>0</v>
      </c>
      <c r="AP674">
        <v>0</v>
      </c>
      <c r="AQ674">
        <v>0</v>
      </c>
      <c r="AR674">
        <v>0</v>
      </c>
      <c r="AS674">
        <v>0</v>
      </c>
      <c r="AT674">
        <v>0</v>
      </c>
      <c r="AU674">
        <v>0</v>
      </c>
      <c r="AV674">
        <v>1</v>
      </c>
      <c r="AW674">
        <v>1</v>
      </c>
      <c r="AZ674">
        <v>1</v>
      </c>
      <c r="BA674">
        <v>1</v>
      </c>
      <c r="BB674">
        <v>1</v>
      </c>
      <c r="BC674">
        <v>1.85</v>
      </c>
      <c r="BD674" t="s">
        <v>3</v>
      </c>
      <c r="BE674" t="s">
        <v>3</v>
      </c>
      <c r="BF674" t="s">
        <v>3</v>
      </c>
      <c r="BG674" t="s">
        <v>3</v>
      </c>
      <c r="BH674">
        <v>3</v>
      </c>
      <c r="BI674">
        <v>2</v>
      </c>
      <c r="BJ674" t="s">
        <v>347</v>
      </c>
      <c r="BM674">
        <v>1618</v>
      </c>
      <c r="BN674">
        <v>0</v>
      </c>
      <c r="BO674" t="s">
        <v>345</v>
      </c>
      <c r="BP674">
        <v>1</v>
      </c>
      <c r="BQ674">
        <v>201</v>
      </c>
      <c r="BR674">
        <v>0</v>
      </c>
      <c r="BS674">
        <v>1</v>
      </c>
      <c r="BT674">
        <v>1</v>
      </c>
      <c r="BU674">
        <v>1</v>
      </c>
      <c r="BV674">
        <v>1</v>
      </c>
      <c r="BW674">
        <v>1</v>
      </c>
      <c r="BX674">
        <v>1</v>
      </c>
      <c r="BY674" t="s">
        <v>3</v>
      </c>
      <c r="BZ674">
        <v>0</v>
      </c>
      <c r="CA674">
        <v>0</v>
      </c>
      <c r="CB674" t="s">
        <v>3</v>
      </c>
      <c r="CE674">
        <v>30</v>
      </c>
      <c r="CF674">
        <v>0</v>
      </c>
      <c r="CG674">
        <v>0</v>
      </c>
      <c r="CM674">
        <v>0</v>
      </c>
      <c r="CN674" t="s">
        <v>3</v>
      </c>
      <c r="CO674">
        <v>0</v>
      </c>
      <c r="CP674">
        <f t="shared" si="559"/>
        <v>6165.68</v>
      </c>
      <c r="CQ674">
        <f t="shared" si="560"/>
        <v>308.27999999999997</v>
      </c>
      <c r="CR674">
        <f t="shared" si="561"/>
        <v>0</v>
      </c>
      <c r="CS674">
        <f t="shared" si="562"/>
        <v>0</v>
      </c>
      <c r="CT674">
        <f t="shared" si="563"/>
        <v>0</v>
      </c>
      <c r="CU674">
        <f t="shared" si="564"/>
        <v>0</v>
      </c>
      <c r="CV674">
        <f t="shared" si="565"/>
        <v>0</v>
      </c>
      <c r="CW674">
        <f t="shared" si="566"/>
        <v>0</v>
      </c>
      <c r="CX674">
        <f t="shared" si="567"/>
        <v>0</v>
      </c>
      <c r="CY674">
        <f t="shared" si="568"/>
        <v>0</v>
      </c>
      <c r="CZ674">
        <f t="shared" si="569"/>
        <v>0</v>
      </c>
      <c r="DC674" t="s">
        <v>3</v>
      </c>
      <c r="DD674" t="s">
        <v>3</v>
      </c>
      <c r="DE674" t="s">
        <v>3</v>
      </c>
      <c r="DF674" t="s">
        <v>3</v>
      </c>
      <c r="DG674" t="s">
        <v>3</v>
      </c>
      <c r="DH674" t="s">
        <v>3</v>
      </c>
      <c r="DI674" t="s">
        <v>3</v>
      </c>
      <c r="DJ674" t="s">
        <v>3</v>
      </c>
      <c r="DK674" t="s">
        <v>3</v>
      </c>
      <c r="DL674" t="s">
        <v>3</v>
      </c>
      <c r="DM674" t="s">
        <v>3</v>
      </c>
      <c r="DN674">
        <v>0</v>
      </c>
      <c r="DO674">
        <v>0</v>
      </c>
      <c r="DP674">
        <v>1</v>
      </c>
      <c r="DQ674">
        <v>1</v>
      </c>
      <c r="DU674">
        <v>1010</v>
      </c>
      <c r="DV674" t="s">
        <v>230</v>
      </c>
      <c r="DW674" t="s">
        <v>230</v>
      </c>
      <c r="DX674">
        <v>1</v>
      </c>
      <c r="DZ674" t="s">
        <v>3</v>
      </c>
      <c r="EA674" t="s">
        <v>3</v>
      </c>
      <c r="EB674" t="s">
        <v>3</v>
      </c>
      <c r="EC674" t="s">
        <v>3</v>
      </c>
      <c r="EE674">
        <v>54009362</v>
      </c>
      <c r="EF674">
        <v>201</v>
      </c>
      <c r="EG674" t="s">
        <v>224</v>
      </c>
      <c r="EH674">
        <v>0</v>
      </c>
      <c r="EI674" t="s">
        <v>3</v>
      </c>
      <c r="EJ674">
        <v>2</v>
      </c>
      <c r="EK674">
        <v>1618</v>
      </c>
      <c r="EL674" t="s">
        <v>225</v>
      </c>
      <c r="EM674" t="s">
        <v>226</v>
      </c>
      <c r="EO674" t="s">
        <v>3</v>
      </c>
      <c r="EQ674">
        <v>0</v>
      </c>
      <c r="ER674">
        <v>166.64</v>
      </c>
      <c r="ES674">
        <v>166.64</v>
      </c>
      <c r="ET674">
        <v>0</v>
      </c>
      <c r="EU674">
        <v>0</v>
      </c>
      <c r="EV674">
        <v>0</v>
      </c>
      <c r="EW674">
        <v>0</v>
      </c>
      <c r="EX674">
        <v>0</v>
      </c>
      <c r="EY674">
        <v>0</v>
      </c>
      <c r="FQ674">
        <v>0</v>
      </c>
      <c r="FR674">
        <f t="shared" si="570"/>
        <v>0</v>
      </c>
      <c r="FS674">
        <v>0</v>
      </c>
      <c r="FX674">
        <v>0</v>
      </c>
      <c r="FY674">
        <v>0</v>
      </c>
      <c r="GA674" t="s">
        <v>3</v>
      </c>
      <c r="GD674">
        <v>0</v>
      </c>
      <c r="GF674">
        <v>359221689</v>
      </c>
      <c r="GG674">
        <v>2</v>
      </c>
      <c r="GH674">
        <v>1</v>
      </c>
      <c r="GI674">
        <v>2</v>
      </c>
      <c r="GJ674">
        <v>0</v>
      </c>
      <c r="GK674">
        <f>ROUND(R674*(R12)/100,2)</f>
        <v>0</v>
      </c>
      <c r="GL674">
        <f t="shared" si="571"/>
        <v>0</v>
      </c>
      <c r="GM674">
        <f t="shared" si="572"/>
        <v>6165.68</v>
      </c>
      <c r="GN674">
        <f t="shared" si="573"/>
        <v>0</v>
      </c>
      <c r="GO674">
        <f t="shared" si="574"/>
        <v>6165.68</v>
      </c>
      <c r="GP674">
        <f t="shared" si="575"/>
        <v>0</v>
      </c>
      <c r="GR674">
        <v>0</v>
      </c>
      <c r="GS674">
        <v>0</v>
      </c>
      <c r="GT674">
        <v>0</v>
      </c>
      <c r="GU674" t="s">
        <v>3</v>
      </c>
      <c r="GV674">
        <f t="shared" si="576"/>
        <v>0</v>
      </c>
      <c r="GW674">
        <v>1</v>
      </c>
      <c r="GX674">
        <f t="shared" si="577"/>
        <v>0</v>
      </c>
      <c r="HA674">
        <v>0</v>
      </c>
      <c r="HB674">
        <v>0</v>
      </c>
      <c r="HC674">
        <f t="shared" si="578"/>
        <v>0</v>
      </c>
      <c r="HE674" t="s">
        <v>3</v>
      </c>
      <c r="HF674" t="s">
        <v>3</v>
      </c>
      <c r="HM674" t="s">
        <v>3</v>
      </c>
      <c r="HN674" t="s">
        <v>3</v>
      </c>
      <c r="HO674" t="s">
        <v>3</v>
      </c>
      <c r="HP674" t="s">
        <v>3</v>
      </c>
      <c r="HQ674" t="s">
        <v>3</v>
      </c>
      <c r="IK674">
        <v>0</v>
      </c>
    </row>
    <row r="675" spans="1:245" x14ac:dyDescent="0.2">
      <c r="A675">
        <v>17</v>
      </c>
      <c r="B675">
        <v>0</v>
      </c>
      <c r="E675" t="s">
        <v>244</v>
      </c>
      <c r="F675" t="s">
        <v>249</v>
      </c>
      <c r="G675" t="s">
        <v>250</v>
      </c>
      <c r="H675" t="s">
        <v>230</v>
      </c>
      <c r="I675">
        <v>23</v>
      </c>
      <c r="J675">
        <v>0</v>
      </c>
      <c r="K675">
        <v>23</v>
      </c>
      <c r="O675">
        <f t="shared" si="539"/>
        <v>4470.51</v>
      </c>
      <c r="P675">
        <f t="shared" si="540"/>
        <v>4470.51</v>
      </c>
      <c r="Q675">
        <f t="shared" si="541"/>
        <v>0</v>
      </c>
      <c r="R675">
        <f t="shared" si="542"/>
        <v>0</v>
      </c>
      <c r="S675">
        <f t="shared" si="543"/>
        <v>0</v>
      </c>
      <c r="T675">
        <f t="shared" si="544"/>
        <v>0</v>
      </c>
      <c r="U675">
        <f t="shared" si="545"/>
        <v>0</v>
      </c>
      <c r="V675">
        <f t="shared" si="546"/>
        <v>0</v>
      </c>
      <c r="W675">
        <f t="shared" si="547"/>
        <v>0</v>
      </c>
      <c r="X675">
        <f t="shared" si="548"/>
        <v>0</v>
      </c>
      <c r="Y675">
        <f t="shared" si="549"/>
        <v>0</v>
      </c>
      <c r="AA675">
        <v>54346617</v>
      </c>
      <c r="AB675">
        <f t="shared" si="550"/>
        <v>62.7</v>
      </c>
      <c r="AC675">
        <f t="shared" si="551"/>
        <v>62.7</v>
      </c>
      <c r="AD675">
        <f t="shared" si="552"/>
        <v>0</v>
      </c>
      <c r="AE675">
        <f t="shared" si="553"/>
        <v>0</v>
      </c>
      <c r="AF675">
        <f t="shared" si="554"/>
        <v>0</v>
      </c>
      <c r="AG675">
        <f t="shared" si="555"/>
        <v>0</v>
      </c>
      <c r="AH675">
        <f t="shared" si="556"/>
        <v>0</v>
      </c>
      <c r="AI675">
        <f t="shared" si="557"/>
        <v>0</v>
      </c>
      <c r="AJ675">
        <f t="shared" si="558"/>
        <v>0</v>
      </c>
      <c r="AK675">
        <v>62.7</v>
      </c>
      <c r="AL675">
        <v>62.7</v>
      </c>
      <c r="AM675">
        <v>0</v>
      </c>
      <c r="AN675">
        <v>0</v>
      </c>
      <c r="AO675">
        <v>0</v>
      </c>
      <c r="AP675">
        <v>0</v>
      </c>
      <c r="AQ675">
        <v>0</v>
      </c>
      <c r="AR675">
        <v>0</v>
      </c>
      <c r="AS675">
        <v>0</v>
      </c>
      <c r="AT675">
        <v>0</v>
      </c>
      <c r="AU675">
        <v>0</v>
      </c>
      <c r="AV675">
        <v>1</v>
      </c>
      <c r="AW675">
        <v>1</v>
      </c>
      <c r="AZ675">
        <v>1</v>
      </c>
      <c r="BA675">
        <v>1</v>
      </c>
      <c r="BB675">
        <v>1</v>
      </c>
      <c r="BC675">
        <v>3.1</v>
      </c>
      <c r="BD675" t="s">
        <v>3</v>
      </c>
      <c r="BE675" t="s">
        <v>3</v>
      </c>
      <c r="BF675" t="s">
        <v>3</v>
      </c>
      <c r="BG675" t="s">
        <v>3</v>
      </c>
      <c r="BH675">
        <v>3</v>
      </c>
      <c r="BI675">
        <v>2</v>
      </c>
      <c r="BJ675" t="s">
        <v>251</v>
      </c>
      <c r="BM675">
        <v>1618</v>
      </c>
      <c r="BN675">
        <v>0</v>
      </c>
      <c r="BO675" t="s">
        <v>249</v>
      </c>
      <c r="BP675">
        <v>1</v>
      </c>
      <c r="BQ675">
        <v>201</v>
      </c>
      <c r="BR675">
        <v>0</v>
      </c>
      <c r="BS675">
        <v>1</v>
      </c>
      <c r="BT675">
        <v>1</v>
      </c>
      <c r="BU675">
        <v>1</v>
      </c>
      <c r="BV675">
        <v>1</v>
      </c>
      <c r="BW675">
        <v>1</v>
      </c>
      <c r="BX675">
        <v>1</v>
      </c>
      <c r="BY675" t="s">
        <v>3</v>
      </c>
      <c r="BZ675">
        <v>0</v>
      </c>
      <c r="CA675">
        <v>0</v>
      </c>
      <c r="CB675" t="s">
        <v>3</v>
      </c>
      <c r="CE675">
        <v>30</v>
      </c>
      <c r="CF675">
        <v>0</v>
      </c>
      <c r="CG675">
        <v>0</v>
      </c>
      <c r="CM675">
        <v>0</v>
      </c>
      <c r="CN675" t="s">
        <v>3</v>
      </c>
      <c r="CO675">
        <v>0</v>
      </c>
      <c r="CP675">
        <f t="shared" si="559"/>
        <v>4470.51</v>
      </c>
      <c r="CQ675">
        <f t="shared" si="560"/>
        <v>194.37</v>
      </c>
      <c r="CR675">
        <f t="shared" si="561"/>
        <v>0</v>
      </c>
      <c r="CS675">
        <f t="shared" si="562"/>
        <v>0</v>
      </c>
      <c r="CT675">
        <f t="shared" si="563"/>
        <v>0</v>
      </c>
      <c r="CU675">
        <f t="shared" si="564"/>
        <v>0</v>
      </c>
      <c r="CV675">
        <f t="shared" si="565"/>
        <v>0</v>
      </c>
      <c r="CW675">
        <f t="shared" si="566"/>
        <v>0</v>
      </c>
      <c r="CX675">
        <f t="shared" si="567"/>
        <v>0</v>
      </c>
      <c r="CY675">
        <f t="shared" si="568"/>
        <v>0</v>
      </c>
      <c r="CZ675">
        <f t="shared" si="569"/>
        <v>0</v>
      </c>
      <c r="DC675" t="s">
        <v>3</v>
      </c>
      <c r="DD675" t="s">
        <v>3</v>
      </c>
      <c r="DE675" t="s">
        <v>3</v>
      </c>
      <c r="DF675" t="s">
        <v>3</v>
      </c>
      <c r="DG675" t="s">
        <v>3</v>
      </c>
      <c r="DH675" t="s">
        <v>3</v>
      </c>
      <c r="DI675" t="s">
        <v>3</v>
      </c>
      <c r="DJ675" t="s">
        <v>3</v>
      </c>
      <c r="DK675" t="s">
        <v>3</v>
      </c>
      <c r="DL675" t="s">
        <v>3</v>
      </c>
      <c r="DM675" t="s">
        <v>3</v>
      </c>
      <c r="DN675">
        <v>0</v>
      </c>
      <c r="DO675">
        <v>0</v>
      </c>
      <c r="DP675">
        <v>1</v>
      </c>
      <c r="DQ675">
        <v>1</v>
      </c>
      <c r="DU675">
        <v>1010</v>
      </c>
      <c r="DV675" t="s">
        <v>230</v>
      </c>
      <c r="DW675" t="s">
        <v>230</v>
      </c>
      <c r="DX675">
        <v>1</v>
      </c>
      <c r="DZ675" t="s">
        <v>3</v>
      </c>
      <c r="EA675" t="s">
        <v>3</v>
      </c>
      <c r="EB675" t="s">
        <v>3</v>
      </c>
      <c r="EC675" t="s">
        <v>3</v>
      </c>
      <c r="EE675">
        <v>54009362</v>
      </c>
      <c r="EF675">
        <v>201</v>
      </c>
      <c r="EG675" t="s">
        <v>224</v>
      </c>
      <c r="EH675">
        <v>0</v>
      </c>
      <c r="EI675" t="s">
        <v>3</v>
      </c>
      <c r="EJ675">
        <v>2</v>
      </c>
      <c r="EK675">
        <v>1618</v>
      </c>
      <c r="EL675" t="s">
        <v>225</v>
      </c>
      <c r="EM675" t="s">
        <v>226</v>
      </c>
      <c r="EO675" t="s">
        <v>3</v>
      </c>
      <c r="EQ675">
        <v>0</v>
      </c>
      <c r="ER675">
        <v>62.7</v>
      </c>
      <c r="ES675">
        <v>62.7</v>
      </c>
      <c r="ET675">
        <v>0</v>
      </c>
      <c r="EU675">
        <v>0</v>
      </c>
      <c r="EV675">
        <v>0</v>
      </c>
      <c r="EW675">
        <v>0</v>
      </c>
      <c r="EX675">
        <v>0</v>
      </c>
      <c r="EY675">
        <v>0</v>
      </c>
      <c r="FQ675">
        <v>0</v>
      </c>
      <c r="FR675">
        <f t="shared" si="570"/>
        <v>0</v>
      </c>
      <c r="FS675">
        <v>0</v>
      </c>
      <c r="FX675">
        <v>0</v>
      </c>
      <c r="FY675">
        <v>0</v>
      </c>
      <c r="GA675" t="s">
        <v>3</v>
      </c>
      <c r="GD675">
        <v>0</v>
      </c>
      <c r="GF675">
        <v>414309660</v>
      </c>
      <c r="GG675">
        <v>2</v>
      </c>
      <c r="GH675">
        <v>1</v>
      </c>
      <c r="GI675">
        <v>2</v>
      </c>
      <c r="GJ675">
        <v>0</v>
      </c>
      <c r="GK675">
        <f>ROUND(R675*(R12)/100,2)</f>
        <v>0</v>
      </c>
      <c r="GL675">
        <f t="shared" si="571"/>
        <v>0</v>
      </c>
      <c r="GM675">
        <f t="shared" si="572"/>
        <v>4470.51</v>
      </c>
      <c r="GN675">
        <f t="shared" si="573"/>
        <v>0</v>
      </c>
      <c r="GO675">
        <f t="shared" si="574"/>
        <v>4470.51</v>
      </c>
      <c r="GP675">
        <f t="shared" si="575"/>
        <v>0</v>
      </c>
      <c r="GR675">
        <v>0</v>
      </c>
      <c r="GS675">
        <v>0</v>
      </c>
      <c r="GT675">
        <v>0</v>
      </c>
      <c r="GU675" t="s">
        <v>3</v>
      </c>
      <c r="GV675">
        <f t="shared" si="576"/>
        <v>0</v>
      </c>
      <c r="GW675">
        <v>1</v>
      </c>
      <c r="GX675">
        <f t="shared" si="577"/>
        <v>0</v>
      </c>
      <c r="HA675">
        <v>0</v>
      </c>
      <c r="HB675">
        <v>0</v>
      </c>
      <c r="HC675">
        <f t="shared" si="578"/>
        <v>0</v>
      </c>
      <c r="HE675" t="s">
        <v>3</v>
      </c>
      <c r="HF675" t="s">
        <v>3</v>
      </c>
      <c r="HM675" t="s">
        <v>3</v>
      </c>
      <c r="HN675" t="s">
        <v>3</v>
      </c>
      <c r="HO675" t="s">
        <v>3</v>
      </c>
      <c r="HP675" t="s">
        <v>3</v>
      </c>
      <c r="HQ675" t="s">
        <v>3</v>
      </c>
      <c r="IK675">
        <v>0</v>
      </c>
    </row>
    <row r="676" spans="1:245" x14ac:dyDescent="0.2">
      <c r="A676">
        <v>17</v>
      </c>
      <c r="B676">
        <v>0</v>
      </c>
      <c r="E676" t="s">
        <v>248</v>
      </c>
      <c r="F676" t="s">
        <v>348</v>
      </c>
      <c r="G676" t="s">
        <v>349</v>
      </c>
      <c r="H676" t="s">
        <v>230</v>
      </c>
      <c r="I676">
        <v>33</v>
      </c>
      <c r="J676">
        <v>0</v>
      </c>
      <c r="K676">
        <v>33</v>
      </c>
      <c r="O676">
        <f t="shared" si="539"/>
        <v>26657.29</v>
      </c>
      <c r="P676">
        <f t="shared" si="540"/>
        <v>26657.29</v>
      </c>
      <c r="Q676">
        <f t="shared" si="541"/>
        <v>0</v>
      </c>
      <c r="R676">
        <f t="shared" si="542"/>
        <v>0</v>
      </c>
      <c r="S676">
        <f t="shared" si="543"/>
        <v>0</v>
      </c>
      <c r="T676">
        <f t="shared" si="544"/>
        <v>0</v>
      </c>
      <c r="U676">
        <f t="shared" si="545"/>
        <v>0</v>
      </c>
      <c r="V676">
        <f t="shared" si="546"/>
        <v>0</v>
      </c>
      <c r="W676">
        <f t="shared" si="547"/>
        <v>0</v>
      </c>
      <c r="X676">
        <f t="shared" si="548"/>
        <v>0</v>
      </c>
      <c r="Y676">
        <f t="shared" si="549"/>
        <v>0</v>
      </c>
      <c r="AA676">
        <v>54346617</v>
      </c>
      <c r="AB676">
        <f t="shared" si="550"/>
        <v>149.04</v>
      </c>
      <c r="AC676">
        <f t="shared" si="551"/>
        <v>149.04</v>
      </c>
      <c r="AD676">
        <f t="shared" si="552"/>
        <v>0</v>
      </c>
      <c r="AE676">
        <f t="shared" si="553"/>
        <v>0</v>
      </c>
      <c r="AF676">
        <f t="shared" si="554"/>
        <v>0</v>
      </c>
      <c r="AG676">
        <f t="shared" si="555"/>
        <v>0</v>
      </c>
      <c r="AH676">
        <f t="shared" si="556"/>
        <v>0</v>
      </c>
      <c r="AI676">
        <f t="shared" si="557"/>
        <v>0</v>
      </c>
      <c r="AJ676">
        <f t="shared" si="558"/>
        <v>0</v>
      </c>
      <c r="AK676">
        <v>149.04</v>
      </c>
      <c r="AL676">
        <v>149.04</v>
      </c>
      <c r="AM676">
        <v>0</v>
      </c>
      <c r="AN676">
        <v>0</v>
      </c>
      <c r="AO676">
        <v>0</v>
      </c>
      <c r="AP676">
        <v>0</v>
      </c>
      <c r="AQ676">
        <v>0</v>
      </c>
      <c r="AR676">
        <v>0</v>
      </c>
      <c r="AS676">
        <v>0</v>
      </c>
      <c r="AT676">
        <v>0</v>
      </c>
      <c r="AU676">
        <v>0</v>
      </c>
      <c r="AV676">
        <v>1</v>
      </c>
      <c r="AW676">
        <v>1</v>
      </c>
      <c r="AZ676">
        <v>1</v>
      </c>
      <c r="BA676">
        <v>1</v>
      </c>
      <c r="BB676">
        <v>1</v>
      </c>
      <c r="BC676">
        <v>5.42</v>
      </c>
      <c r="BD676" t="s">
        <v>3</v>
      </c>
      <c r="BE676" t="s">
        <v>3</v>
      </c>
      <c r="BF676" t="s">
        <v>3</v>
      </c>
      <c r="BG676" t="s">
        <v>3</v>
      </c>
      <c r="BH676">
        <v>3</v>
      </c>
      <c r="BI676">
        <v>2</v>
      </c>
      <c r="BJ676" t="s">
        <v>350</v>
      </c>
      <c r="BM676">
        <v>1618</v>
      </c>
      <c r="BN676">
        <v>0</v>
      </c>
      <c r="BO676" t="s">
        <v>348</v>
      </c>
      <c r="BP676">
        <v>1</v>
      </c>
      <c r="BQ676">
        <v>201</v>
      </c>
      <c r="BR676">
        <v>0</v>
      </c>
      <c r="BS676">
        <v>1</v>
      </c>
      <c r="BT676">
        <v>1</v>
      </c>
      <c r="BU676">
        <v>1</v>
      </c>
      <c r="BV676">
        <v>1</v>
      </c>
      <c r="BW676">
        <v>1</v>
      </c>
      <c r="BX676">
        <v>1</v>
      </c>
      <c r="BY676" t="s">
        <v>3</v>
      </c>
      <c r="BZ676">
        <v>0</v>
      </c>
      <c r="CA676">
        <v>0</v>
      </c>
      <c r="CB676" t="s">
        <v>3</v>
      </c>
      <c r="CE676">
        <v>30</v>
      </c>
      <c r="CF676">
        <v>0</v>
      </c>
      <c r="CG676">
        <v>0</v>
      </c>
      <c r="CM676">
        <v>0</v>
      </c>
      <c r="CN676" t="s">
        <v>3</v>
      </c>
      <c r="CO676">
        <v>0</v>
      </c>
      <c r="CP676">
        <f t="shared" si="559"/>
        <v>26657.29</v>
      </c>
      <c r="CQ676">
        <f t="shared" si="560"/>
        <v>807.8</v>
      </c>
      <c r="CR676">
        <f t="shared" si="561"/>
        <v>0</v>
      </c>
      <c r="CS676">
        <f t="shared" si="562"/>
        <v>0</v>
      </c>
      <c r="CT676">
        <f t="shared" si="563"/>
        <v>0</v>
      </c>
      <c r="CU676">
        <f t="shared" si="564"/>
        <v>0</v>
      </c>
      <c r="CV676">
        <f t="shared" si="565"/>
        <v>0</v>
      </c>
      <c r="CW676">
        <f t="shared" si="566"/>
        <v>0</v>
      </c>
      <c r="CX676">
        <f t="shared" si="567"/>
        <v>0</v>
      </c>
      <c r="CY676">
        <f t="shared" si="568"/>
        <v>0</v>
      </c>
      <c r="CZ676">
        <f t="shared" si="569"/>
        <v>0</v>
      </c>
      <c r="DC676" t="s">
        <v>3</v>
      </c>
      <c r="DD676" t="s">
        <v>3</v>
      </c>
      <c r="DE676" t="s">
        <v>3</v>
      </c>
      <c r="DF676" t="s">
        <v>3</v>
      </c>
      <c r="DG676" t="s">
        <v>3</v>
      </c>
      <c r="DH676" t="s">
        <v>3</v>
      </c>
      <c r="DI676" t="s">
        <v>3</v>
      </c>
      <c r="DJ676" t="s">
        <v>3</v>
      </c>
      <c r="DK676" t="s">
        <v>3</v>
      </c>
      <c r="DL676" t="s">
        <v>3</v>
      </c>
      <c r="DM676" t="s">
        <v>3</v>
      </c>
      <c r="DN676">
        <v>0</v>
      </c>
      <c r="DO676">
        <v>0</v>
      </c>
      <c r="DP676">
        <v>1</v>
      </c>
      <c r="DQ676">
        <v>1</v>
      </c>
      <c r="DU676">
        <v>1010</v>
      </c>
      <c r="DV676" t="s">
        <v>230</v>
      </c>
      <c r="DW676" t="s">
        <v>230</v>
      </c>
      <c r="DX676">
        <v>1</v>
      </c>
      <c r="DZ676" t="s">
        <v>3</v>
      </c>
      <c r="EA676" t="s">
        <v>3</v>
      </c>
      <c r="EB676" t="s">
        <v>3</v>
      </c>
      <c r="EC676" t="s">
        <v>3</v>
      </c>
      <c r="EE676">
        <v>54009362</v>
      </c>
      <c r="EF676">
        <v>201</v>
      </c>
      <c r="EG676" t="s">
        <v>224</v>
      </c>
      <c r="EH676">
        <v>0</v>
      </c>
      <c r="EI676" t="s">
        <v>3</v>
      </c>
      <c r="EJ676">
        <v>2</v>
      </c>
      <c r="EK676">
        <v>1618</v>
      </c>
      <c r="EL676" t="s">
        <v>225</v>
      </c>
      <c r="EM676" t="s">
        <v>226</v>
      </c>
      <c r="EO676" t="s">
        <v>3</v>
      </c>
      <c r="EQ676">
        <v>0</v>
      </c>
      <c r="ER676">
        <v>149.04</v>
      </c>
      <c r="ES676">
        <v>149.04</v>
      </c>
      <c r="ET676">
        <v>0</v>
      </c>
      <c r="EU676">
        <v>0</v>
      </c>
      <c r="EV676">
        <v>0</v>
      </c>
      <c r="EW676">
        <v>0</v>
      </c>
      <c r="EX676">
        <v>0</v>
      </c>
      <c r="EY676">
        <v>0</v>
      </c>
      <c r="FQ676">
        <v>0</v>
      </c>
      <c r="FR676">
        <f t="shared" si="570"/>
        <v>0</v>
      </c>
      <c r="FS676">
        <v>0</v>
      </c>
      <c r="FX676">
        <v>0</v>
      </c>
      <c r="FY676">
        <v>0</v>
      </c>
      <c r="GA676" t="s">
        <v>3</v>
      </c>
      <c r="GD676">
        <v>0</v>
      </c>
      <c r="GF676">
        <v>-1681954872</v>
      </c>
      <c r="GG676">
        <v>2</v>
      </c>
      <c r="GH676">
        <v>1</v>
      </c>
      <c r="GI676">
        <v>2</v>
      </c>
      <c r="GJ676">
        <v>0</v>
      </c>
      <c r="GK676">
        <f>ROUND(R676*(R12)/100,2)</f>
        <v>0</v>
      </c>
      <c r="GL676">
        <f t="shared" si="571"/>
        <v>0</v>
      </c>
      <c r="GM676">
        <f t="shared" si="572"/>
        <v>26657.29</v>
      </c>
      <c r="GN676">
        <f t="shared" si="573"/>
        <v>0</v>
      </c>
      <c r="GO676">
        <f t="shared" si="574"/>
        <v>26657.29</v>
      </c>
      <c r="GP676">
        <f t="shared" si="575"/>
        <v>0</v>
      </c>
      <c r="GR676">
        <v>0</v>
      </c>
      <c r="GS676">
        <v>0</v>
      </c>
      <c r="GT676">
        <v>0</v>
      </c>
      <c r="GU676" t="s">
        <v>3</v>
      </c>
      <c r="GV676">
        <f t="shared" si="576"/>
        <v>0</v>
      </c>
      <c r="GW676">
        <v>1</v>
      </c>
      <c r="GX676">
        <f t="shared" si="577"/>
        <v>0</v>
      </c>
      <c r="HA676">
        <v>0</v>
      </c>
      <c r="HB676">
        <v>0</v>
      </c>
      <c r="HC676">
        <f t="shared" si="578"/>
        <v>0</v>
      </c>
      <c r="HE676" t="s">
        <v>3</v>
      </c>
      <c r="HF676" t="s">
        <v>3</v>
      </c>
      <c r="HM676" t="s">
        <v>3</v>
      </c>
      <c r="HN676" t="s">
        <v>3</v>
      </c>
      <c r="HO676" t="s">
        <v>3</v>
      </c>
      <c r="HP676" t="s">
        <v>3</v>
      </c>
      <c r="HQ676" t="s">
        <v>3</v>
      </c>
      <c r="IK676">
        <v>0</v>
      </c>
    </row>
    <row r="677" spans="1:245" x14ac:dyDescent="0.2">
      <c r="A677">
        <v>17</v>
      </c>
      <c r="B677">
        <v>0</v>
      </c>
      <c r="E677" t="s">
        <v>252</v>
      </c>
      <c r="F677" t="s">
        <v>351</v>
      </c>
      <c r="G677" t="s">
        <v>352</v>
      </c>
      <c r="H677" t="s">
        <v>230</v>
      </c>
      <c r="I677">
        <v>6</v>
      </c>
      <c r="J677">
        <v>0</v>
      </c>
      <c r="K677">
        <v>6</v>
      </c>
      <c r="O677">
        <f t="shared" si="539"/>
        <v>1848.19</v>
      </c>
      <c r="P677">
        <f t="shared" si="540"/>
        <v>1848.19</v>
      </c>
      <c r="Q677">
        <f t="shared" si="541"/>
        <v>0</v>
      </c>
      <c r="R677">
        <f t="shared" si="542"/>
        <v>0</v>
      </c>
      <c r="S677">
        <f t="shared" si="543"/>
        <v>0</v>
      </c>
      <c r="T677">
        <f t="shared" si="544"/>
        <v>0</v>
      </c>
      <c r="U677">
        <f t="shared" si="545"/>
        <v>0</v>
      </c>
      <c r="V677">
        <f t="shared" si="546"/>
        <v>0</v>
      </c>
      <c r="W677">
        <f t="shared" si="547"/>
        <v>0</v>
      </c>
      <c r="X677">
        <f t="shared" si="548"/>
        <v>0</v>
      </c>
      <c r="Y677">
        <f t="shared" si="549"/>
        <v>0</v>
      </c>
      <c r="AA677">
        <v>54346617</v>
      </c>
      <c r="AB677">
        <f t="shared" si="550"/>
        <v>96.26</v>
      </c>
      <c r="AC677">
        <f t="shared" si="551"/>
        <v>96.26</v>
      </c>
      <c r="AD677">
        <f t="shared" si="552"/>
        <v>0</v>
      </c>
      <c r="AE677">
        <f t="shared" si="553"/>
        <v>0</v>
      </c>
      <c r="AF677">
        <f t="shared" si="554"/>
        <v>0</v>
      </c>
      <c r="AG677">
        <f t="shared" si="555"/>
        <v>0</v>
      </c>
      <c r="AH677">
        <f t="shared" si="556"/>
        <v>0</v>
      </c>
      <c r="AI677">
        <f t="shared" si="557"/>
        <v>0</v>
      </c>
      <c r="AJ677">
        <f t="shared" si="558"/>
        <v>0</v>
      </c>
      <c r="AK677">
        <v>96.26</v>
      </c>
      <c r="AL677">
        <v>96.26</v>
      </c>
      <c r="AM677">
        <v>0</v>
      </c>
      <c r="AN677">
        <v>0</v>
      </c>
      <c r="AO677">
        <v>0</v>
      </c>
      <c r="AP677">
        <v>0</v>
      </c>
      <c r="AQ677">
        <v>0</v>
      </c>
      <c r="AR677">
        <v>0</v>
      </c>
      <c r="AS677">
        <v>0</v>
      </c>
      <c r="AT677">
        <v>0</v>
      </c>
      <c r="AU677">
        <v>0</v>
      </c>
      <c r="AV677">
        <v>1</v>
      </c>
      <c r="AW677">
        <v>1</v>
      </c>
      <c r="AZ677">
        <v>1</v>
      </c>
      <c r="BA677">
        <v>1</v>
      </c>
      <c r="BB677">
        <v>1</v>
      </c>
      <c r="BC677">
        <v>3.2</v>
      </c>
      <c r="BD677" t="s">
        <v>3</v>
      </c>
      <c r="BE677" t="s">
        <v>3</v>
      </c>
      <c r="BF677" t="s">
        <v>3</v>
      </c>
      <c r="BG677" t="s">
        <v>3</v>
      </c>
      <c r="BH677">
        <v>3</v>
      </c>
      <c r="BI677">
        <v>2</v>
      </c>
      <c r="BJ677" t="s">
        <v>353</v>
      </c>
      <c r="BM677">
        <v>1618</v>
      </c>
      <c r="BN677">
        <v>0</v>
      </c>
      <c r="BO677" t="s">
        <v>351</v>
      </c>
      <c r="BP677">
        <v>1</v>
      </c>
      <c r="BQ677">
        <v>201</v>
      </c>
      <c r="BR677">
        <v>0</v>
      </c>
      <c r="BS677">
        <v>1</v>
      </c>
      <c r="BT677">
        <v>1</v>
      </c>
      <c r="BU677">
        <v>1</v>
      </c>
      <c r="BV677">
        <v>1</v>
      </c>
      <c r="BW677">
        <v>1</v>
      </c>
      <c r="BX677">
        <v>1</v>
      </c>
      <c r="BY677" t="s">
        <v>3</v>
      </c>
      <c r="BZ677">
        <v>0</v>
      </c>
      <c r="CA677">
        <v>0</v>
      </c>
      <c r="CB677" t="s">
        <v>3</v>
      </c>
      <c r="CE677">
        <v>30</v>
      </c>
      <c r="CF677">
        <v>0</v>
      </c>
      <c r="CG677">
        <v>0</v>
      </c>
      <c r="CM677">
        <v>0</v>
      </c>
      <c r="CN677" t="s">
        <v>3</v>
      </c>
      <c r="CO677">
        <v>0</v>
      </c>
      <c r="CP677">
        <f t="shared" si="559"/>
        <v>1848.19</v>
      </c>
      <c r="CQ677">
        <f t="shared" si="560"/>
        <v>308.02999999999997</v>
      </c>
      <c r="CR677">
        <f t="shared" si="561"/>
        <v>0</v>
      </c>
      <c r="CS677">
        <f t="shared" si="562"/>
        <v>0</v>
      </c>
      <c r="CT677">
        <f t="shared" si="563"/>
        <v>0</v>
      </c>
      <c r="CU677">
        <f t="shared" si="564"/>
        <v>0</v>
      </c>
      <c r="CV677">
        <f t="shared" si="565"/>
        <v>0</v>
      </c>
      <c r="CW677">
        <f t="shared" si="566"/>
        <v>0</v>
      </c>
      <c r="CX677">
        <f t="shared" si="567"/>
        <v>0</v>
      </c>
      <c r="CY677">
        <f t="shared" si="568"/>
        <v>0</v>
      </c>
      <c r="CZ677">
        <f t="shared" si="569"/>
        <v>0</v>
      </c>
      <c r="DC677" t="s">
        <v>3</v>
      </c>
      <c r="DD677" t="s">
        <v>3</v>
      </c>
      <c r="DE677" t="s">
        <v>3</v>
      </c>
      <c r="DF677" t="s">
        <v>3</v>
      </c>
      <c r="DG677" t="s">
        <v>3</v>
      </c>
      <c r="DH677" t="s">
        <v>3</v>
      </c>
      <c r="DI677" t="s">
        <v>3</v>
      </c>
      <c r="DJ677" t="s">
        <v>3</v>
      </c>
      <c r="DK677" t="s">
        <v>3</v>
      </c>
      <c r="DL677" t="s">
        <v>3</v>
      </c>
      <c r="DM677" t="s">
        <v>3</v>
      </c>
      <c r="DN677">
        <v>0</v>
      </c>
      <c r="DO677">
        <v>0</v>
      </c>
      <c r="DP677">
        <v>1</v>
      </c>
      <c r="DQ677">
        <v>1</v>
      </c>
      <c r="DU677">
        <v>1010</v>
      </c>
      <c r="DV677" t="s">
        <v>230</v>
      </c>
      <c r="DW677" t="s">
        <v>230</v>
      </c>
      <c r="DX677">
        <v>1</v>
      </c>
      <c r="DZ677" t="s">
        <v>3</v>
      </c>
      <c r="EA677" t="s">
        <v>3</v>
      </c>
      <c r="EB677" t="s">
        <v>3</v>
      </c>
      <c r="EC677" t="s">
        <v>3</v>
      </c>
      <c r="EE677">
        <v>54009362</v>
      </c>
      <c r="EF677">
        <v>201</v>
      </c>
      <c r="EG677" t="s">
        <v>224</v>
      </c>
      <c r="EH677">
        <v>0</v>
      </c>
      <c r="EI677" t="s">
        <v>3</v>
      </c>
      <c r="EJ677">
        <v>2</v>
      </c>
      <c r="EK677">
        <v>1618</v>
      </c>
      <c r="EL677" t="s">
        <v>225</v>
      </c>
      <c r="EM677" t="s">
        <v>226</v>
      </c>
      <c r="EO677" t="s">
        <v>3</v>
      </c>
      <c r="EQ677">
        <v>0</v>
      </c>
      <c r="ER677">
        <v>96.26</v>
      </c>
      <c r="ES677">
        <v>96.26</v>
      </c>
      <c r="ET677">
        <v>0</v>
      </c>
      <c r="EU677">
        <v>0</v>
      </c>
      <c r="EV677">
        <v>0</v>
      </c>
      <c r="EW677">
        <v>0</v>
      </c>
      <c r="EX677">
        <v>0</v>
      </c>
      <c r="EY677">
        <v>0</v>
      </c>
      <c r="FQ677">
        <v>0</v>
      </c>
      <c r="FR677">
        <f t="shared" si="570"/>
        <v>0</v>
      </c>
      <c r="FS677">
        <v>0</v>
      </c>
      <c r="FX677">
        <v>0</v>
      </c>
      <c r="FY677">
        <v>0</v>
      </c>
      <c r="GA677" t="s">
        <v>3</v>
      </c>
      <c r="GD677">
        <v>0</v>
      </c>
      <c r="GF677">
        <v>-959347462</v>
      </c>
      <c r="GG677">
        <v>2</v>
      </c>
      <c r="GH677">
        <v>1</v>
      </c>
      <c r="GI677">
        <v>2</v>
      </c>
      <c r="GJ677">
        <v>0</v>
      </c>
      <c r="GK677">
        <f>ROUND(R677*(R12)/100,2)</f>
        <v>0</v>
      </c>
      <c r="GL677">
        <f t="shared" si="571"/>
        <v>0</v>
      </c>
      <c r="GM677">
        <f t="shared" si="572"/>
        <v>1848.19</v>
      </c>
      <c r="GN677">
        <f t="shared" si="573"/>
        <v>0</v>
      </c>
      <c r="GO677">
        <f t="shared" si="574"/>
        <v>1848.19</v>
      </c>
      <c r="GP677">
        <f t="shared" si="575"/>
        <v>0</v>
      </c>
      <c r="GR677">
        <v>0</v>
      </c>
      <c r="GS677">
        <v>0</v>
      </c>
      <c r="GT677">
        <v>0</v>
      </c>
      <c r="GU677" t="s">
        <v>3</v>
      </c>
      <c r="GV677">
        <f t="shared" si="576"/>
        <v>0</v>
      </c>
      <c r="GW677">
        <v>1</v>
      </c>
      <c r="GX677">
        <f t="shared" si="577"/>
        <v>0</v>
      </c>
      <c r="HA677">
        <v>0</v>
      </c>
      <c r="HB677">
        <v>0</v>
      </c>
      <c r="HC677">
        <f t="shared" si="578"/>
        <v>0</v>
      </c>
      <c r="HE677" t="s">
        <v>3</v>
      </c>
      <c r="HF677" t="s">
        <v>3</v>
      </c>
      <c r="HM677" t="s">
        <v>3</v>
      </c>
      <c r="HN677" t="s">
        <v>3</v>
      </c>
      <c r="HO677" t="s">
        <v>3</v>
      </c>
      <c r="HP677" t="s">
        <v>3</v>
      </c>
      <c r="HQ677" t="s">
        <v>3</v>
      </c>
      <c r="IK677">
        <v>0</v>
      </c>
    </row>
    <row r="678" spans="1:245" x14ac:dyDescent="0.2">
      <c r="A678">
        <v>17</v>
      </c>
      <c r="B678">
        <v>0</v>
      </c>
      <c r="E678" t="s">
        <v>256</v>
      </c>
      <c r="F678" t="s">
        <v>355</v>
      </c>
      <c r="G678" t="s">
        <v>356</v>
      </c>
      <c r="H678" t="s">
        <v>230</v>
      </c>
      <c r="I678">
        <v>6</v>
      </c>
      <c r="J678">
        <v>0</v>
      </c>
      <c r="K678">
        <v>6</v>
      </c>
      <c r="O678">
        <f t="shared" si="539"/>
        <v>1952.14</v>
      </c>
      <c r="P678">
        <f t="shared" si="540"/>
        <v>1952.14</v>
      </c>
      <c r="Q678">
        <f t="shared" si="541"/>
        <v>0</v>
      </c>
      <c r="R678">
        <f t="shared" si="542"/>
        <v>0</v>
      </c>
      <c r="S678">
        <f t="shared" si="543"/>
        <v>0</v>
      </c>
      <c r="T678">
        <f t="shared" si="544"/>
        <v>0</v>
      </c>
      <c r="U678">
        <f t="shared" si="545"/>
        <v>0</v>
      </c>
      <c r="V678">
        <f t="shared" si="546"/>
        <v>0</v>
      </c>
      <c r="W678">
        <f t="shared" si="547"/>
        <v>0</v>
      </c>
      <c r="X678">
        <f t="shared" si="548"/>
        <v>0</v>
      </c>
      <c r="Y678">
        <f t="shared" si="549"/>
        <v>0</v>
      </c>
      <c r="AA678">
        <v>54346617</v>
      </c>
      <c r="AB678">
        <f t="shared" si="550"/>
        <v>114.16</v>
      </c>
      <c r="AC678">
        <f t="shared" si="551"/>
        <v>114.16</v>
      </c>
      <c r="AD678">
        <f t="shared" si="552"/>
        <v>0</v>
      </c>
      <c r="AE678">
        <f t="shared" si="553"/>
        <v>0</v>
      </c>
      <c r="AF678">
        <f t="shared" si="554"/>
        <v>0</v>
      </c>
      <c r="AG678">
        <f t="shared" si="555"/>
        <v>0</v>
      </c>
      <c r="AH678">
        <f t="shared" si="556"/>
        <v>0</v>
      </c>
      <c r="AI678">
        <f t="shared" si="557"/>
        <v>0</v>
      </c>
      <c r="AJ678">
        <f t="shared" si="558"/>
        <v>0</v>
      </c>
      <c r="AK678">
        <v>114.16</v>
      </c>
      <c r="AL678">
        <v>114.16</v>
      </c>
      <c r="AM678">
        <v>0</v>
      </c>
      <c r="AN678">
        <v>0</v>
      </c>
      <c r="AO678">
        <v>0</v>
      </c>
      <c r="AP678">
        <v>0</v>
      </c>
      <c r="AQ678">
        <v>0</v>
      </c>
      <c r="AR678">
        <v>0</v>
      </c>
      <c r="AS678">
        <v>0</v>
      </c>
      <c r="AT678">
        <v>0</v>
      </c>
      <c r="AU678">
        <v>0</v>
      </c>
      <c r="AV678">
        <v>1</v>
      </c>
      <c r="AW678">
        <v>1</v>
      </c>
      <c r="AZ678">
        <v>1</v>
      </c>
      <c r="BA678">
        <v>1</v>
      </c>
      <c r="BB678">
        <v>1</v>
      </c>
      <c r="BC678">
        <v>2.85</v>
      </c>
      <c r="BD678" t="s">
        <v>3</v>
      </c>
      <c r="BE678" t="s">
        <v>3</v>
      </c>
      <c r="BF678" t="s">
        <v>3</v>
      </c>
      <c r="BG678" t="s">
        <v>3</v>
      </c>
      <c r="BH678">
        <v>3</v>
      </c>
      <c r="BI678">
        <v>2</v>
      </c>
      <c r="BJ678" t="s">
        <v>357</v>
      </c>
      <c r="BM678">
        <v>1618</v>
      </c>
      <c r="BN678">
        <v>0</v>
      </c>
      <c r="BO678" t="s">
        <v>355</v>
      </c>
      <c r="BP678">
        <v>1</v>
      </c>
      <c r="BQ678">
        <v>201</v>
      </c>
      <c r="BR678">
        <v>0</v>
      </c>
      <c r="BS678">
        <v>1</v>
      </c>
      <c r="BT678">
        <v>1</v>
      </c>
      <c r="BU678">
        <v>1</v>
      </c>
      <c r="BV678">
        <v>1</v>
      </c>
      <c r="BW678">
        <v>1</v>
      </c>
      <c r="BX678">
        <v>1</v>
      </c>
      <c r="BY678" t="s">
        <v>3</v>
      </c>
      <c r="BZ678">
        <v>0</v>
      </c>
      <c r="CA678">
        <v>0</v>
      </c>
      <c r="CB678" t="s">
        <v>3</v>
      </c>
      <c r="CE678">
        <v>30</v>
      </c>
      <c r="CF678">
        <v>0</v>
      </c>
      <c r="CG678">
        <v>0</v>
      </c>
      <c r="CM678">
        <v>0</v>
      </c>
      <c r="CN678" t="s">
        <v>3</v>
      </c>
      <c r="CO678">
        <v>0</v>
      </c>
      <c r="CP678">
        <f t="shared" si="559"/>
        <v>1952.14</v>
      </c>
      <c r="CQ678">
        <f t="shared" si="560"/>
        <v>325.36</v>
      </c>
      <c r="CR678">
        <f t="shared" si="561"/>
        <v>0</v>
      </c>
      <c r="CS678">
        <f t="shared" si="562"/>
        <v>0</v>
      </c>
      <c r="CT678">
        <f t="shared" si="563"/>
        <v>0</v>
      </c>
      <c r="CU678">
        <f t="shared" si="564"/>
        <v>0</v>
      </c>
      <c r="CV678">
        <f t="shared" si="565"/>
        <v>0</v>
      </c>
      <c r="CW678">
        <f t="shared" si="566"/>
        <v>0</v>
      </c>
      <c r="CX678">
        <f t="shared" si="567"/>
        <v>0</v>
      </c>
      <c r="CY678">
        <f t="shared" si="568"/>
        <v>0</v>
      </c>
      <c r="CZ678">
        <f t="shared" si="569"/>
        <v>0</v>
      </c>
      <c r="DC678" t="s">
        <v>3</v>
      </c>
      <c r="DD678" t="s">
        <v>3</v>
      </c>
      <c r="DE678" t="s">
        <v>3</v>
      </c>
      <c r="DF678" t="s">
        <v>3</v>
      </c>
      <c r="DG678" t="s">
        <v>3</v>
      </c>
      <c r="DH678" t="s">
        <v>3</v>
      </c>
      <c r="DI678" t="s">
        <v>3</v>
      </c>
      <c r="DJ678" t="s">
        <v>3</v>
      </c>
      <c r="DK678" t="s">
        <v>3</v>
      </c>
      <c r="DL678" t="s">
        <v>3</v>
      </c>
      <c r="DM678" t="s">
        <v>3</v>
      </c>
      <c r="DN678">
        <v>0</v>
      </c>
      <c r="DO678">
        <v>0</v>
      </c>
      <c r="DP678">
        <v>1</v>
      </c>
      <c r="DQ678">
        <v>1</v>
      </c>
      <c r="DU678">
        <v>1010</v>
      </c>
      <c r="DV678" t="s">
        <v>230</v>
      </c>
      <c r="DW678" t="s">
        <v>230</v>
      </c>
      <c r="DX678">
        <v>1</v>
      </c>
      <c r="DZ678" t="s">
        <v>3</v>
      </c>
      <c r="EA678" t="s">
        <v>3</v>
      </c>
      <c r="EB678" t="s">
        <v>3</v>
      </c>
      <c r="EC678" t="s">
        <v>3</v>
      </c>
      <c r="EE678">
        <v>54009362</v>
      </c>
      <c r="EF678">
        <v>201</v>
      </c>
      <c r="EG678" t="s">
        <v>224</v>
      </c>
      <c r="EH678">
        <v>0</v>
      </c>
      <c r="EI678" t="s">
        <v>3</v>
      </c>
      <c r="EJ678">
        <v>2</v>
      </c>
      <c r="EK678">
        <v>1618</v>
      </c>
      <c r="EL678" t="s">
        <v>225</v>
      </c>
      <c r="EM678" t="s">
        <v>226</v>
      </c>
      <c r="EO678" t="s">
        <v>3</v>
      </c>
      <c r="EQ678">
        <v>0</v>
      </c>
      <c r="ER678">
        <v>114.16</v>
      </c>
      <c r="ES678">
        <v>114.16</v>
      </c>
      <c r="ET678">
        <v>0</v>
      </c>
      <c r="EU678">
        <v>0</v>
      </c>
      <c r="EV678">
        <v>0</v>
      </c>
      <c r="EW678">
        <v>0</v>
      </c>
      <c r="EX678">
        <v>0</v>
      </c>
      <c r="EY678">
        <v>0</v>
      </c>
      <c r="FQ678">
        <v>0</v>
      </c>
      <c r="FR678">
        <f t="shared" si="570"/>
        <v>0</v>
      </c>
      <c r="FS678">
        <v>0</v>
      </c>
      <c r="FX678">
        <v>0</v>
      </c>
      <c r="FY678">
        <v>0</v>
      </c>
      <c r="GA678" t="s">
        <v>3</v>
      </c>
      <c r="GD678">
        <v>0</v>
      </c>
      <c r="GF678">
        <v>-835679803</v>
      </c>
      <c r="GG678">
        <v>2</v>
      </c>
      <c r="GH678">
        <v>1</v>
      </c>
      <c r="GI678">
        <v>2</v>
      </c>
      <c r="GJ678">
        <v>0</v>
      </c>
      <c r="GK678">
        <f>ROUND(R678*(R12)/100,2)</f>
        <v>0</v>
      </c>
      <c r="GL678">
        <f t="shared" si="571"/>
        <v>0</v>
      </c>
      <c r="GM678">
        <f t="shared" si="572"/>
        <v>1952.14</v>
      </c>
      <c r="GN678">
        <f t="shared" si="573"/>
        <v>0</v>
      </c>
      <c r="GO678">
        <f t="shared" si="574"/>
        <v>1952.14</v>
      </c>
      <c r="GP678">
        <f t="shared" si="575"/>
        <v>0</v>
      </c>
      <c r="GR678">
        <v>0</v>
      </c>
      <c r="GS678">
        <v>0</v>
      </c>
      <c r="GT678">
        <v>0</v>
      </c>
      <c r="GU678" t="s">
        <v>3</v>
      </c>
      <c r="GV678">
        <f t="shared" si="576"/>
        <v>0</v>
      </c>
      <c r="GW678">
        <v>1</v>
      </c>
      <c r="GX678">
        <f t="shared" si="577"/>
        <v>0</v>
      </c>
      <c r="HA678">
        <v>0</v>
      </c>
      <c r="HB678">
        <v>0</v>
      </c>
      <c r="HC678">
        <f t="shared" si="578"/>
        <v>0</v>
      </c>
      <c r="HE678" t="s">
        <v>3</v>
      </c>
      <c r="HF678" t="s">
        <v>3</v>
      </c>
      <c r="HM678" t="s">
        <v>3</v>
      </c>
      <c r="HN678" t="s">
        <v>3</v>
      </c>
      <c r="HO678" t="s">
        <v>3</v>
      </c>
      <c r="HP678" t="s">
        <v>3</v>
      </c>
      <c r="HQ678" t="s">
        <v>3</v>
      </c>
      <c r="IK678">
        <v>0</v>
      </c>
    </row>
    <row r="679" spans="1:245" x14ac:dyDescent="0.2">
      <c r="A679">
        <v>17</v>
      </c>
      <c r="B679">
        <v>0</v>
      </c>
      <c r="E679" t="s">
        <v>260</v>
      </c>
      <c r="F679" t="s">
        <v>358</v>
      </c>
      <c r="G679" t="s">
        <v>359</v>
      </c>
      <c r="H679" t="s">
        <v>230</v>
      </c>
      <c r="I679">
        <v>24</v>
      </c>
      <c r="J679">
        <v>0</v>
      </c>
      <c r="K679">
        <v>24</v>
      </c>
      <c r="O679">
        <f t="shared" si="539"/>
        <v>28644.26</v>
      </c>
      <c r="P679">
        <f t="shared" si="540"/>
        <v>28644.26</v>
      </c>
      <c r="Q679">
        <f t="shared" si="541"/>
        <v>0</v>
      </c>
      <c r="R679">
        <f t="shared" si="542"/>
        <v>0</v>
      </c>
      <c r="S679">
        <f t="shared" si="543"/>
        <v>0</v>
      </c>
      <c r="T679">
        <f t="shared" si="544"/>
        <v>0</v>
      </c>
      <c r="U679">
        <f t="shared" si="545"/>
        <v>0</v>
      </c>
      <c r="V679">
        <f t="shared" si="546"/>
        <v>0</v>
      </c>
      <c r="W679">
        <f t="shared" si="547"/>
        <v>0</v>
      </c>
      <c r="X679">
        <f t="shared" si="548"/>
        <v>0</v>
      </c>
      <c r="Y679">
        <f t="shared" si="549"/>
        <v>0</v>
      </c>
      <c r="AA679">
        <v>54346617</v>
      </c>
      <c r="AB679">
        <f t="shared" si="550"/>
        <v>202.29</v>
      </c>
      <c r="AC679">
        <f t="shared" si="551"/>
        <v>202.29</v>
      </c>
      <c r="AD679">
        <f t="shared" si="552"/>
        <v>0</v>
      </c>
      <c r="AE679">
        <f t="shared" si="553"/>
        <v>0</v>
      </c>
      <c r="AF679">
        <f t="shared" si="554"/>
        <v>0</v>
      </c>
      <c r="AG679">
        <f t="shared" si="555"/>
        <v>0</v>
      </c>
      <c r="AH679">
        <f t="shared" si="556"/>
        <v>0</v>
      </c>
      <c r="AI679">
        <f t="shared" si="557"/>
        <v>0</v>
      </c>
      <c r="AJ679">
        <f t="shared" si="558"/>
        <v>0</v>
      </c>
      <c r="AK679">
        <v>202.29</v>
      </c>
      <c r="AL679">
        <v>202.29</v>
      </c>
      <c r="AM679">
        <v>0</v>
      </c>
      <c r="AN679">
        <v>0</v>
      </c>
      <c r="AO679">
        <v>0</v>
      </c>
      <c r="AP679">
        <v>0</v>
      </c>
      <c r="AQ679">
        <v>0</v>
      </c>
      <c r="AR679">
        <v>0</v>
      </c>
      <c r="AS679">
        <v>0</v>
      </c>
      <c r="AT679">
        <v>0</v>
      </c>
      <c r="AU679">
        <v>0</v>
      </c>
      <c r="AV679">
        <v>1</v>
      </c>
      <c r="AW679">
        <v>1</v>
      </c>
      <c r="AZ679">
        <v>1</v>
      </c>
      <c r="BA679">
        <v>1</v>
      </c>
      <c r="BB679">
        <v>1</v>
      </c>
      <c r="BC679">
        <v>5.9</v>
      </c>
      <c r="BD679" t="s">
        <v>3</v>
      </c>
      <c r="BE679" t="s">
        <v>3</v>
      </c>
      <c r="BF679" t="s">
        <v>3</v>
      </c>
      <c r="BG679" t="s">
        <v>3</v>
      </c>
      <c r="BH679">
        <v>3</v>
      </c>
      <c r="BI679">
        <v>2</v>
      </c>
      <c r="BJ679" t="s">
        <v>360</v>
      </c>
      <c r="BM679">
        <v>1618</v>
      </c>
      <c r="BN679">
        <v>0</v>
      </c>
      <c r="BO679" t="s">
        <v>358</v>
      </c>
      <c r="BP679">
        <v>1</v>
      </c>
      <c r="BQ679">
        <v>201</v>
      </c>
      <c r="BR679">
        <v>0</v>
      </c>
      <c r="BS679">
        <v>1</v>
      </c>
      <c r="BT679">
        <v>1</v>
      </c>
      <c r="BU679">
        <v>1</v>
      </c>
      <c r="BV679">
        <v>1</v>
      </c>
      <c r="BW679">
        <v>1</v>
      </c>
      <c r="BX679">
        <v>1</v>
      </c>
      <c r="BY679" t="s">
        <v>3</v>
      </c>
      <c r="BZ679">
        <v>0</v>
      </c>
      <c r="CA679">
        <v>0</v>
      </c>
      <c r="CB679" t="s">
        <v>3</v>
      </c>
      <c r="CE679">
        <v>30</v>
      </c>
      <c r="CF679">
        <v>0</v>
      </c>
      <c r="CG679">
        <v>0</v>
      </c>
      <c r="CM679">
        <v>0</v>
      </c>
      <c r="CN679" t="s">
        <v>3</v>
      </c>
      <c r="CO679">
        <v>0</v>
      </c>
      <c r="CP679">
        <f t="shared" si="559"/>
        <v>28644.26</v>
      </c>
      <c r="CQ679">
        <f t="shared" si="560"/>
        <v>1193.51</v>
      </c>
      <c r="CR679">
        <f t="shared" si="561"/>
        <v>0</v>
      </c>
      <c r="CS679">
        <f t="shared" si="562"/>
        <v>0</v>
      </c>
      <c r="CT679">
        <f t="shared" si="563"/>
        <v>0</v>
      </c>
      <c r="CU679">
        <f t="shared" si="564"/>
        <v>0</v>
      </c>
      <c r="CV679">
        <f t="shared" si="565"/>
        <v>0</v>
      </c>
      <c r="CW679">
        <f t="shared" si="566"/>
        <v>0</v>
      </c>
      <c r="CX679">
        <f t="shared" si="567"/>
        <v>0</v>
      </c>
      <c r="CY679">
        <f t="shared" si="568"/>
        <v>0</v>
      </c>
      <c r="CZ679">
        <f t="shared" si="569"/>
        <v>0</v>
      </c>
      <c r="DC679" t="s">
        <v>3</v>
      </c>
      <c r="DD679" t="s">
        <v>3</v>
      </c>
      <c r="DE679" t="s">
        <v>3</v>
      </c>
      <c r="DF679" t="s">
        <v>3</v>
      </c>
      <c r="DG679" t="s">
        <v>3</v>
      </c>
      <c r="DH679" t="s">
        <v>3</v>
      </c>
      <c r="DI679" t="s">
        <v>3</v>
      </c>
      <c r="DJ679" t="s">
        <v>3</v>
      </c>
      <c r="DK679" t="s">
        <v>3</v>
      </c>
      <c r="DL679" t="s">
        <v>3</v>
      </c>
      <c r="DM679" t="s">
        <v>3</v>
      </c>
      <c r="DN679">
        <v>0</v>
      </c>
      <c r="DO679">
        <v>0</v>
      </c>
      <c r="DP679">
        <v>1</v>
      </c>
      <c r="DQ679">
        <v>1</v>
      </c>
      <c r="DU679">
        <v>1010</v>
      </c>
      <c r="DV679" t="s">
        <v>230</v>
      </c>
      <c r="DW679" t="s">
        <v>230</v>
      </c>
      <c r="DX679">
        <v>1</v>
      </c>
      <c r="DZ679" t="s">
        <v>3</v>
      </c>
      <c r="EA679" t="s">
        <v>3</v>
      </c>
      <c r="EB679" t="s">
        <v>3</v>
      </c>
      <c r="EC679" t="s">
        <v>3</v>
      </c>
      <c r="EE679">
        <v>54009362</v>
      </c>
      <c r="EF679">
        <v>201</v>
      </c>
      <c r="EG679" t="s">
        <v>224</v>
      </c>
      <c r="EH679">
        <v>0</v>
      </c>
      <c r="EI679" t="s">
        <v>3</v>
      </c>
      <c r="EJ679">
        <v>2</v>
      </c>
      <c r="EK679">
        <v>1618</v>
      </c>
      <c r="EL679" t="s">
        <v>225</v>
      </c>
      <c r="EM679" t="s">
        <v>226</v>
      </c>
      <c r="EO679" t="s">
        <v>3</v>
      </c>
      <c r="EQ679">
        <v>0</v>
      </c>
      <c r="ER679">
        <v>202.29</v>
      </c>
      <c r="ES679">
        <v>202.29</v>
      </c>
      <c r="ET679">
        <v>0</v>
      </c>
      <c r="EU679">
        <v>0</v>
      </c>
      <c r="EV679">
        <v>0</v>
      </c>
      <c r="EW679">
        <v>0</v>
      </c>
      <c r="EX679">
        <v>0</v>
      </c>
      <c r="EY679">
        <v>0</v>
      </c>
      <c r="FQ679">
        <v>0</v>
      </c>
      <c r="FR679">
        <f t="shared" si="570"/>
        <v>0</v>
      </c>
      <c r="FS679">
        <v>0</v>
      </c>
      <c r="FX679">
        <v>0</v>
      </c>
      <c r="FY679">
        <v>0</v>
      </c>
      <c r="GA679" t="s">
        <v>3</v>
      </c>
      <c r="GD679">
        <v>0</v>
      </c>
      <c r="GF679">
        <v>-304642555</v>
      </c>
      <c r="GG679">
        <v>2</v>
      </c>
      <c r="GH679">
        <v>1</v>
      </c>
      <c r="GI679">
        <v>2</v>
      </c>
      <c r="GJ679">
        <v>0</v>
      </c>
      <c r="GK679">
        <f>ROUND(R679*(R12)/100,2)</f>
        <v>0</v>
      </c>
      <c r="GL679">
        <f t="shared" si="571"/>
        <v>0</v>
      </c>
      <c r="GM679">
        <f t="shared" si="572"/>
        <v>28644.26</v>
      </c>
      <c r="GN679">
        <f t="shared" si="573"/>
        <v>0</v>
      </c>
      <c r="GO679">
        <f t="shared" si="574"/>
        <v>28644.26</v>
      </c>
      <c r="GP679">
        <f t="shared" si="575"/>
        <v>0</v>
      </c>
      <c r="GR679">
        <v>0</v>
      </c>
      <c r="GS679">
        <v>0</v>
      </c>
      <c r="GT679">
        <v>0</v>
      </c>
      <c r="GU679" t="s">
        <v>3</v>
      </c>
      <c r="GV679">
        <f t="shared" si="576"/>
        <v>0</v>
      </c>
      <c r="GW679">
        <v>1</v>
      </c>
      <c r="GX679">
        <f t="shared" si="577"/>
        <v>0</v>
      </c>
      <c r="HA679">
        <v>0</v>
      </c>
      <c r="HB679">
        <v>0</v>
      </c>
      <c r="HC679">
        <f t="shared" si="578"/>
        <v>0</v>
      </c>
      <c r="HE679" t="s">
        <v>3</v>
      </c>
      <c r="HF679" t="s">
        <v>3</v>
      </c>
      <c r="HM679" t="s">
        <v>3</v>
      </c>
      <c r="HN679" t="s">
        <v>3</v>
      </c>
      <c r="HO679" t="s">
        <v>3</v>
      </c>
      <c r="HP679" t="s">
        <v>3</v>
      </c>
      <c r="HQ679" t="s">
        <v>3</v>
      </c>
      <c r="IK679">
        <v>0</v>
      </c>
    </row>
    <row r="680" spans="1:245" x14ac:dyDescent="0.2">
      <c r="A680">
        <v>17</v>
      </c>
      <c r="B680">
        <v>0</v>
      </c>
      <c r="E680" t="s">
        <v>264</v>
      </c>
      <c r="F680" t="s">
        <v>261</v>
      </c>
      <c r="G680" t="s">
        <v>262</v>
      </c>
      <c r="H680" t="s">
        <v>230</v>
      </c>
      <c r="I680">
        <v>9</v>
      </c>
      <c r="J680">
        <v>0</v>
      </c>
      <c r="K680">
        <v>9</v>
      </c>
      <c r="O680">
        <f t="shared" si="539"/>
        <v>12824.52</v>
      </c>
      <c r="P680">
        <f t="shared" si="540"/>
        <v>12824.52</v>
      </c>
      <c r="Q680">
        <f t="shared" si="541"/>
        <v>0</v>
      </c>
      <c r="R680">
        <f t="shared" si="542"/>
        <v>0</v>
      </c>
      <c r="S680">
        <f t="shared" si="543"/>
        <v>0</v>
      </c>
      <c r="T680">
        <f t="shared" si="544"/>
        <v>0</v>
      </c>
      <c r="U680">
        <f t="shared" si="545"/>
        <v>0</v>
      </c>
      <c r="V680">
        <f t="shared" si="546"/>
        <v>0</v>
      </c>
      <c r="W680">
        <f t="shared" si="547"/>
        <v>0</v>
      </c>
      <c r="X680">
        <f t="shared" si="548"/>
        <v>0</v>
      </c>
      <c r="Y680">
        <f t="shared" si="549"/>
        <v>0</v>
      </c>
      <c r="AA680">
        <v>54346617</v>
      </c>
      <c r="AB680">
        <f t="shared" si="550"/>
        <v>264.86</v>
      </c>
      <c r="AC680">
        <f t="shared" si="551"/>
        <v>264.86</v>
      </c>
      <c r="AD680">
        <f t="shared" si="552"/>
        <v>0</v>
      </c>
      <c r="AE680">
        <f t="shared" si="553"/>
        <v>0</v>
      </c>
      <c r="AF680">
        <f t="shared" si="554"/>
        <v>0</v>
      </c>
      <c r="AG680">
        <f t="shared" si="555"/>
        <v>0</v>
      </c>
      <c r="AH680">
        <f t="shared" si="556"/>
        <v>0</v>
      </c>
      <c r="AI680">
        <f t="shared" si="557"/>
        <v>0</v>
      </c>
      <c r="AJ680">
        <f t="shared" si="558"/>
        <v>0</v>
      </c>
      <c r="AK680">
        <v>264.86</v>
      </c>
      <c r="AL680">
        <v>264.86</v>
      </c>
      <c r="AM680">
        <v>0</v>
      </c>
      <c r="AN680">
        <v>0</v>
      </c>
      <c r="AO680">
        <v>0</v>
      </c>
      <c r="AP680">
        <v>0</v>
      </c>
      <c r="AQ680">
        <v>0</v>
      </c>
      <c r="AR680">
        <v>0</v>
      </c>
      <c r="AS680">
        <v>0</v>
      </c>
      <c r="AT680">
        <v>0</v>
      </c>
      <c r="AU680">
        <v>0</v>
      </c>
      <c r="AV680">
        <v>1</v>
      </c>
      <c r="AW680">
        <v>1</v>
      </c>
      <c r="AZ680">
        <v>1</v>
      </c>
      <c r="BA680">
        <v>1</v>
      </c>
      <c r="BB680">
        <v>1</v>
      </c>
      <c r="BC680">
        <v>5.38</v>
      </c>
      <c r="BD680" t="s">
        <v>3</v>
      </c>
      <c r="BE680" t="s">
        <v>3</v>
      </c>
      <c r="BF680" t="s">
        <v>3</v>
      </c>
      <c r="BG680" t="s">
        <v>3</v>
      </c>
      <c r="BH680">
        <v>3</v>
      </c>
      <c r="BI680">
        <v>2</v>
      </c>
      <c r="BJ680" t="s">
        <v>263</v>
      </c>
      <c r="BM680">
        <v>1618</v>
      </c>
      <c r="BN680">
        <v>0</v>
      </c>
      <c r="BO680" t="s">
        <v>261</v>
      </c>
      <c r="BP680">
        <v>1</v>
      </c>
      <c r="BQ680">
        <v>201</v>
      </c>
      <c r="BR680">
        <v>0</v>
      </c>
      <c r="BS680">
        <v>1</v>
      </c>
      <c r="BT680">
        <v>1</v>
      </c>
      <c r="BU680">
        <v>1</v>
      </c>
      <c r="BV680">
        <v>1</v>
      </c>
      <c r="BW680">
        <v>1</v>
      </c>
      <c r="BX680">
        <v>1</v>
      </c>
      <c r="BY680" t="s">
        <v>3</v>
      </c>
      <c r="BZ680">
        <v>0</v>
      </c>
      <c r="CA680">
        <v>0</v>
      </c>
      <c r="CB680" t="s">
        <v>3</v>
      </c>
      <c r="CE680">
        <v>30</v>
      </c>
      <c r="CF680">
        <v>0</v>
      </c>
      <c r="CG680">
        <v>0</v>
      </c>
      <c r="CM680">
        <v>0</v>
      </c>
      <c r="CN680" t="s">
        <v>3</v>
      </c>
      <c r="CO680">
        <v>0</v>
      </c>
      <c r="CP680">
        <f t="shared" si="559"/>
        <v>12824.52</v>
      </c>
      <c r="CQ680">
        <f t="shared" si="560"/>
        <v>1424.95</v>
      </c>
      <c r="CR680">
        <f t="shared" si="561"/>
        <v>0</v>
      </c>
      <c r="CS680">
        <f t="shared" si="562"/>
        <v>0</v>
      </c>
      <c r="CT680">
        <f t="shared" si="563"/>
        <v>0</v>
      </c>
      <c r="CU680">
        <f t="shared" si="564"/>
        <v>0</v>
      </c>
      <c r="CV680">
        <f t="shared" si="565"/>
        <v>0</v>
      </c>
      <c r="CW680">
        <f t="shared" si="566"/>
        <v>0</v>
      </c>
      <c r="CX680">
        <f t="shared" si="567"/>
        <v>0</v>
      </c>
      <c r="CY680">
        <f t="shared" si="568"/>
        <v>0</v>
      </c>
      <c r="CZ680">
        <f t="shared" si="569"/>
        <v>0</v>
      </c>
      <c r="DC680" t="s">
        <v>3</v>
      </c>
      <c r="DD680" t="s">
        <v>3</v>
      </c>
      <c r="DE680" t="s">
        <v>3</v>
      </c>
      <c r="DF680" t="s">
        <v>3</v>
      </c>
      <c r="DG680" t="s">
        <v>3</v>
      </c>
      <c r="DH680" t="s">
        <v>3</v>
      </c>
      <c r="DI680" t="s">
        <v>3</v>
      </c>
      <c r="DJ680" t="s">
        <v>3</v>
      </c>
      <c r="DK680" t="s">
        <v>3</v>
      </c>
      <c r="DL680" t="s">
        <v>3</v>
      </c>
      <c r="DM680" t="s">
        <v>3</v>
      </c>
      <c r="DN680">
        <v>0</v>
      </c>
      <c r="DO680">
        <v>0</v>
      </c>
      <c r="DP680">
        <v>1</v>
      </c>
      <c r="DQ680">
        <v>1</v>
      </c>
      <c r="DU680">
        <v>1010</v>
      </c>
      <c r="DV680" t="s">
        <v>230</v>
      </c>
      <c r="DW680" t="s">
        <v>230</v>
      </c>
      <c r="DX680">
        <v>1</v>
      </c>
      <c r="DZ680" t="s">
        <v>3</v>
      </c>
      <c r="EA680" t="s">
        <v>3</v>
      </c>
      <c r="EB680" t="s">
        <v>3</v>
      </c>
      <c r="EC680" t="s">
        <v>3</v>
      </c>
      <c r="EE680">
        <v>54009362</v>
      </c>
      <c r="EF680">
        <v>201</v>
      </c>
      <c r="EG680" t="s">
        <v>224</v>
      </c>
      <c r="EH680">
        <v>0</v>
      </c>
      <c r="EI680" t="s">
        <v>3</v>
      </c>
      <c r="EJ680">
        <v>2</v>
      </c>
      <c r="EK680">
        <v>1618</v>
      </c>
      <c r="EL680" t="s">
        <v>225</v>
      </c>
      <c r="EM680" t="s">
        <v>226</v>
      </c>
      <c r="EO680" t="s">
        <v>3</v>
      </c>
      <c r="EQ680">
        <v>0</v>
      </c>
      <c r="ER680">
        <v>264.86</v>
      </c>
      <c r="ES680">
        <v>264.86</v>
      </c>
      <c r="ET680">
        <v>0</v>
      </c>
      <c r="EU680">
        <v>0</v>
      </c>
      <c r="EV680">
        <v>0</v>
      </c>
      <c r="EW680">
        <v>0</v>
      </c>
      <c r="EX680">
        <v>0</v>
      </c>
      <c r="EY680">
        <v>0</v>
      </c>
      <c r="FQ680">
        <v>0</v>
      </c>
      <c r="FR680">
        <f t="shared" si="570"/>
        <v>0</v>
      </c>
      <c r="FS680">
        <v>0</v>
      </c>
      <c r="FX680">
        <v>0</v>
      </c>
      <c r="FY680">
        <v>0</v>
      </c>
      <c r="GA680" t="s">
        <v>3</v>
      </c>
      <c r="GD680">
        <v>0</v>
      </c>
      <c r="GF680">
        <v>2064576171</v>
      </c>
      <c r="GG680">
        <v>2</v>
      </c>
      <c r="GH680">
        <v>1</v>
      </c>
      <c r="GI680">
        <v>2</v>
      </c>
      <c r="GJ680">
        <v>0</v>
      </c>
      <c r="GK680">
        <f>ROUND(R680*(R12)/100,2)</f>
        <v>0</v>
      </c>
      <c r="GL680">
        <f t="shared" si="571"/>
        <v>0</v>
      </c>
      <c r="GM680">
        <f t="shared" si="572"/>
        <v>12824.52</v>
      </c>
      <c r="GN680">
        <f t="shared" si="573"/>
        <v>0</v>
      </c>
      <c r="GO680">
        <f t="shared" si="574"/>
        <v>12824.52</v>
      </c>
      <c r="GP680">
        <f t="shared" si="575"/>
        <v>0</v>
      </c>
      <c r="GR680">
        <v>0</v>
      </c>
      <c r="GS680">
        <v>0</v>
      </c>
      <c r="GT680">
        <v>0</v>
      </c>
      <c r="GU680" t="s">
        <v>3</v>
      </c>
      <c r="GV680">
        <f t="shared" si="576"/>
        <v>0</v>
      </c>
      <c r="GW680">
        <v>1</v>
      </c>
      <c r="GX680">
        <f t="shared" si="577"/>
        <v>0</v>
      </c>
      <c r="HA680">
        <v>0</v>
      </c>
      <c r="HB680">
        <v>0</v>
      </c>
      <c r="HC680">
        <f t="shared" si="578"/>
        <v>0</v>
      </c>
      <c r="HE680" t="s">
        <v>3</v>
      </c>
      <c r="HF680" t="s">
        <v>3</v>
      </c>
      <c r="HM680" t="s">
        <v>3</v>
      </c>
      <c r="HN680" t="s">
        <v>3</v>
      </c>
      <c r="HO680" t="s">
        <v>3</v>
      </c>
      <c r="HP680" t="s">
        <v>3</v>
      </c>
      <c r="HQ680" t="s">
        <v>3</v>
      </c>
      <c r="IK680">
        <v>0</v>
      </c>
    </row>
    <row r="681" spans="1:245" x14ac:dyDescent="0.2">
      <c r="A681">
        <v>17</v>
      </c>
      <c r="B681">
        <v>0</v>
      </c>
      <c r="E681" t="s">
        <v>268</v>
      </c>
      <c r="F681" t="s">
        <v>265</v>
      </c>
      <c r="G681" t="s">
        <v>266</v>
      </c>
      <c r="H681" t="s">
        <v>230</v>
      </c>
      <c r="I681">
        <v>10</v>
      </c>
      <c r="J681">
        <v>0</v>
      </c>
      <c r="K681">
        <v>10</v>
      </c>
      <c r="O681">
        <f t="shared" si="539"/>
        <v>792.34</v>
      </c>
      <c r="P681">
        <f t="shared" si="540"/>
        <v>792.34</v>
      </c>
      <c r="Q681">
        <f t="shared" si="541"/>
        <v>0</v>
      </c>
      <c r="R681">
        <f t="shared" si="542"/>
        <v>0</v>
      </c>
      <c r="S681">
        <f t="shared" si="543"/>
        <v>0</v>
      </c>
      <c r="T681">
        <f t="shared" si="544"/>
        <v>0</v>
      </c>
      <c r="U681">
        <f t="shared" si="545"/>
        <v>0</v>
      </c>
      <c r="V681">
        <f t="shared" si="546"/>
        <v>0</v>
      </c>
      <c r="W681">
        <f t="shared" si="547"/>
        <v>0</v>
      </c>
      <c r="X681">
        <f t="shared" si="548"/>
        <v>0</v>
      </c>
      <c r="Y681">
        <f t="shared" si="549"/>
        <v>0</v>
      </c>
      <c r="AA681">
        <v>54346617</v>
      </c>
      <c r="AB681">
        <f t="shared" si="550"/>
        <v>18.09</v>
      </c>
      <c r="AC681">
        <f t="shared" si="551"/>
        <v>18.09</v>
      </c>
      <c r="AD681">
        <f t="shared" si="552"/>
        <v>0</v>
      </c>
      <c r="AE681">
        <f t="shared" si="553"/>
        <v>0</v>
      </c>
      <c r="AF681">
        <f t="shared" si="554"/>
        <v>0</v>
      </c>
      <c r="AG681">
        <f t="shared" si="555"/>
        <v>0</v>
      </c>
      <c r="AH681">
        <f t="shared" si="556"/>
        <v>0</v>
      </c>
      <c r="AI681">
        <f t="shared" si="557"/>
        <v>0</v>
      </c>
      <c r="AJ681">
        <f t="shared" si="558"/>
        <v>0</v>
      </c>
      <c r="AK681">
        <v>18.09</v>
      </c>
      <c r="AL681">
        <v>18.09</v>
      </c>
      <c r="AM681">
        <v>0</v>
      </c>
      <c r="AN681">
        <v>0</v>
      </c>
      <c r="AO681">
        <v>0</v>
      </c>
      <c r="AP681">
        <v>0</v>
      </c>
      <c r="AQ681">
        <v>0</v>
      </c>
      <c r="AR681">
        <v>0</v>
      </c>
      <c r="AS681">
        <v>0</v>
      </c>
      <c r="AT681">
        <v>0</v>
      </c>
      <c r="AU681">
        <v>0</v>
      </c>
      <c r="AV681">
        <v>1</v>
      </c>
      <c r="AW681">
        <v>1</v>
      </c>
      <c r="AZ681">
        <v>1</v>
      </c>
      <c r="BA681">
        <v>1</v>
      </c>
      <c r="BB681">
        <v>1</v>
      </c>
      <c r="BC681">
        <v>4.38</v>
      </c>
      <c r="BD681" t="s">
        <v>3</v>
      </c>
      <c r="BE681" t="s">
        <v>3</v>
      </c>
      <c r="BF681" t="s">
        <v>3</v>
      </c>
      <c r="BG681" t="s">
        <v>3</v>
      </c>
      <c r="BH681">
        <v>3</v>
      </c>
      <c r="BI681">
        <v>2</v>
      </c>
      <c r="BJ681" t="s">
        <v>267</v>
      </c>
      <c r="BM681">
        <v>1618</v>
      </c>
      <c r="BN681">
        <v>0</v>
      </c>
      <c r="BO681" t="s">
        <v>265</v>
      </c>
      <c r="BP681">
        <v>1</v>
      </c>
      <c r="BQ681">
        <v>201</v>
      </c>
      <c r="BR681">
        <v>0</v>
      </c>
      <c r="BS681">
        <v>1</v>
      </c>
      <c r="BT681">
        <v>1</v>
      </c>
      <c r="BU681">
        <v>1</v>
      </c>
      <c r="BV681">
        <v>1</v>
      </c>
      <c r="BW681">
        <v>1</v>
      </c>
      <c r="BX681">
        <v>1</v>
      </c>
      <c r="BY681" t="s">
        <v>3</v>
      </c>
      <c r="BZ681">
        <v>0</v>
      </c>
      <c r="CA681">
        <v>0</v>
      </c>
      <c r="CB681" t="s">
        <v>3</v>
      </c>
      <c r="CE681">
        <v>30</v>
      </c>
      <c r="CF681">
        <v>0</v>
      </c>
      <c r="CG681">
        <v>0</v>
      </c>
      <c r="CM681">
        <v>0</v>
      </c>
      <c r="CN681" t="s">
        <v>3</v>
      </c>
      <c r="CO681">
        <v>0</v>
      </c>
      <c r="CP681">
        <f t="shared" si="559"/>
        <v>792.34</v>
      </c>
      <c r="CQ681">
        <f t="shared" si="560"/>
        <v>79.23</v>
      </c>
      <c r="CR681">
        <f t="shared" si="561"/>
        <v>0</v>
      </c>
      <c r="CS681">
        <f t="shared" si="562"/>
        <v>0</v>
      </c>
      <c r="CT681">
        <f t="shared" si="563"/>
        <v>0</v>
      </c>
      <c r="CU681">
        <f t="shared" si="564"/>
        <v>0</v>
      </c>
      <c r="CV681">
        <f t="shared" si="565"/>
        <v>0</v>
      </c>
      <c r="CW681">
        <f t="shared" si="566"/>
        <v>0</v>
      </c>
      <c r="CX681">
        <f t="shared" si="567"/>
        <v>0</v>
      </c>
      <c r="CY681">
        <f t="shared" si="568"/>
        <v>0</v>
      </c>
      <c r="CZ681">
        <f t="shared" si="569"/>
        <v>0</v>
      </c>
      <c r="DC681" t="s">
        <v>3</v>
      </c>
      <c r="DD681" t="s">
        <v>3</v>
      </c>
      <c r="DE681" t="s">
        <v>3</v>
      </c>
      <c r="DF681" t="s">
        <v>3</v>
      </c>
      <c r="DG681" t="s">
        <v>3</v>
      </c>
      <c r="DH681" t="s">
        <v>3</v>
      </c>
      <c r="DI681" t="s">
        <v>3</v>
      </c>
      <c r="DJ681" t="s">
        <v>3</v>
      </c>
      <c r="DK681" t="s">
        <v>3</v>
      </c>
      <c r="DL681" t="s">
        <v>3</v>
      </c>
      <c r="DM681" t="s">
        <v>3</v>
      </c>
      <c r="DN681">
        <v>0</v>
      </c>
      <c r="DO681">
        <v>0</v>
      </c>
      <c r="DP681">
        <v>1</v>
      </c>
      <c r="DQ681">
        <v>1</v>
      </c>
      <c r="DU681">
        <v>1010</v>
      </c>
      <c r="DV681" t="s">
        <v>230</v>
      </c>
      <c r="DW681" t="s">
        <v>230</v>
      </c>
      <c r="DX681">
        <v>1</v>
      </c>
      <c r="DZ681" t="s">
        <v>3</v>
      </c>
      <c r="EA681" t="s">
        <v>3</v>
      </c>
      <c r="EB681" t="s">
        <v>3</v>
      </c>
      <c r="EC681" t="s">
        <v>3</v>
      </c>
      <c r="EE681">
        <v>54009362</v>
      </c>
      <c r="EF681">
        <v>201</v>
      </c>
      <c r="EG681" t="s">
        <v>224</v>
      </c>
      <c r="EH681">
        <v>0</v>
      </c>
      <c r="EI681" t="s">
        <v>3</v>
      </c>
      <c r="EJ681">
        <v>2</v>
      </c>
      <c r="EK681">
        <v>1618</v>
      </c>
      <c r="EL681" t="s">
        <v>225</v>
      </c>
      <c r="EM681" t="s">
        <v>226</v>
      </c>
      <c r="EO681" t="s">
        <v>3</v>
      </c>
      <c r="EQ681">
        <v>0</v>
      </c>
      <c r="ER681">
        <v>18.09</v>
      </c>
      <c r="ES681">
        <v>18.09</v>
      </c>
      <c r="ET681">
        <v>0</v>
      </c>
      <c r="EU681">
        <v>0</v>
      </c>
      <c r="EV681">
        <v>0</v>
      </c>
      <c r="EW681">
        <v>0</v>
      </c>
      <c r="EX681">
        <v>0</v>
      </c>
      <c r="EY681">
        <v>0</v>
      </c>
      <c r="FQ681">
        <v>0</v>
      </c>
      <c r="FR681">
        <f t="shared" si="570"/>
        <v>0</v>
      </c>
      <c r="FS681">
        <v>0</v>
      </c>
      <c r="FX681">
        <v>0</v>
      </c>
      <c r="FY681">
        <v>0</v>
      </c>
      <c r="GA681" t="s">
        <v>3</v>
      </c>
      <c r="GD681">
        <v>0</v>
      </c>
      <c r="GF681">
        <v>1537596961</v>
      </c>
      <c r="GG681">
        <v>2</v>
      </c>
      <c r="GH681">
        <v>1</v>
      </c>
      <c r="GI681">
        <v>2</v>
      </c>
      <c r="GJ681">
        <v>0</v>
      </c>
      <c r="GK681">
        <f>ROUND(R681*(R12)/100,2)</f>
        <v>0</v>
      </c>
      <c r="GL681">
        <f t="shared" si="571"/>
        <v>0</v>
      </c>
      <c r="GM681">
        <f t="shared" si="572"/>
        <v>792.34</v>
      </c>
      <c r="GN681">
        <f t="shared" si="573"/>
        <v>0</v>
      </c>
      <c r="GO681">
        <f t="shared" si="574"/>
        <v>792.34</v>
      </c>
      <c r="GP681">
        <f t="shared" si="575"/>
        <v>0</v>
      </c>
      <c r="GR681">
        <v>0</v>
      </c>
      <c r="GS681">
        <v>0</v>
      </c>
      <c r="GT681">
        <v>0</v>
      </c>
      <c r="GU681" t="s">
        <v>3</v>
      </c>
      <c r="GV681">
        <f t="shared" si="576"/>
        <v>0</v>
      </c>
      <c r="GW681">
        <v>1</v>
      </c>
      <c r="GX681">
        <f t="shared" si="577"/>
        <v>0</v>
      </c>
      <c r="HA681">
        <v>0</v>
      </c>
      <c r="HB681">
        <v>0</v>
      </c>
      <c r="HC681">
        <f t="shared" si="578"/>
        <v>0</v>
      </c>
      <c r="HE681" t="s">
        <v>3</v>
      </c>
      <c r="HF681" t="s">
        <v>3</v>
      </c>
      <c r="HM681" t="s">
        <v>3</v>
      </c>
      <c r="HN681" t="s">
        <v>3</v>
      </c>
      <c r="HO681" t="s">
        <v>3</v>
      </c>
      <c r="HP681" t="s">
        <v>3</v>
      </c>
      <c r="HQ681" t="s">
        <v>3</v>
      </c>
      <c r="IK681">
        <v>0</v>
      </c>
    </row>
    <row r="682" spans="1:245" x14ac:dyDescent="0.2">
      <c r="A682">
        <v>17</v>
      </c>
      <c r="B682">
        <v>0</v>
      </c>
      <c r="E682" t="s">
        <v>273</v>
      </c>
      <c r="F682" t="s">
        <v>361</v>
      </c>
      <c r="G682" t="s">
        <v>362</v>
      </c>
      <c r="H682" t="s">
        <v>230</v>
      </c>
      <c r="I682">
        <v>2</v>
      </c>
      <c r="J682">
        <v>0</v>
      </c>
      <c r="K682">
        <v>2</v>
      </c>
      <c r="O682">
        <f t="shared" si="539"/>
        <v>2644.59</v>
      </c>
      <c r="P682">
        <f t="shared" si="540"/>
        <v>2644.59</v>
      </c>
      <c r="Q682">
        <f t="shared" si="541"/>
        <v>0</v>
      </c>
      <c r="R682">
        <f t="shared" si="542"/>
        <v>0</v>
      </c>
      <c r="S682">
        <f t="shared" si="543"/>
        <v>0</v>
      </c>
      <c r="T682">
        <f t="shared" si="544"/>
        <v>0</v>
      </c>
      <c r="U682">
        <f t="shared" si="545"/>
        <v>0</v>
      </c>
      <c r="V682">
        <f t="shared" si="546"/>
        <v>0</v>
      </c>
      <c r="W682">
        <f t="shared" si="547"/>
        <v>0</v>
      </c>
      <c r="X682">
        <f t="shared" si="548"/>
        <v>0</v>
      </c>
      <c r="Y682">
        <f t="shared" si="549"/>
        <v>0</v>
      </c>
      <c r="AA682">
        <v>54346617</v>
      </c>
      <c r="AB682">
        <f t="shared" si="550"/>
        <v>337.32</v>
      </c>
      <c r="AC682">
        <f t="shared" si="551"/>
        <v>337.32</v>
      </c>
      <c r="AD682">
        <f t="shared" si="552"/>
        <v>0</v>
      </c>
      <c r="AE682">
        <f t="shared" si="553"/>
        <v>0</v>
      </c>
      <c r="AF682">
        <f t="shared" si="554"/>
        <v>0</v>
      </c>
      <c r="AG682">
        <f t="shared" si="555"/>
        <v>0</v>
      </c>
      <c r="AH682">
        <f t="shared" si="556"/>
        <v>0</v>
      </c>
      <c r="AI682">
        <f t="shared" si="557"/>
        <v>0</v>
      </c>
      <c r="AJ682">
        <f t="shared" si="558"/>
        <v>0</v>
      </c>
      <c r="AK682">
        <v>337.32</v>
      </c>
      <c r="AL682">
        <v>337.32</v>
      </c>
      <c r="AM682">
        <v>0</v>
      </c>
      <c r="AN682">
        <v>0</v>
      </c>
      <c r="AO682">
        <v>0</v>
      </c>
      <c r="AP682">
        <v>0</v>
      </c>
      <c r="AQ682">
        <v>0</v>
      </c>
      <c r="AR682">
        <v>0</v>
      </c>
      <c r="AS682">
        <v>0</v>
      </c>
      <c r="AT682">
        <v>0</v>
      </c>
      <c r="AU682">
        <v>0</v>
      </c>
      <c r="AV682">
        <v>1</v>
      </c>
      <c r="AW682">
        <v>1</v>
      </c>
      <c r="AZ682">
        <v>1</v>
      </c>
      <c r="BA682">
        <v>1</v>
      </c>
      <c r="BB682">
        <v>1</v>
      </c>
      <c r="BC682">
        <v>3.92</v>
      </c>
      <c r="BD682" t="s">
        <v>3</v>
      </c>
      <c r="BE682" t="s">
        <v>3</v>
      </c>
      <c r="BF682" t="s">
        <v>3</v>
      </c>
      <c r="BG682" t="s">
        <v>3</v>
      </c>
      <c r="BH682">
        <v>3</v>
      </c>
      <c r="BI682">
        <v>2</v>
      </c>
      <c r="BJ682" t="s">
        <v>363</v>
      </c>
      <c r="BM682">
        <v>1618</v>
      </c>
      <c r="BN682">
        <v>0</v>
      </c>
      <c r="BO682" t="s">
        <v>361</v>
      </c>
      <c r="BP682">
        <v>1</v>
      </c>
      <c r="BQ682">
        <v>201</v>
      </c>
      <c r="BR682">
        <v>0</v>
      </c>
      <c r="BS682">
        <v>1</v>
      </c>
      <c r="BT682">
        <v>1</v>
      </c>
      <c r="BU682">
        <v>1</v>
      </c>
      <c r="BV682">
        <v>1</v>
      </c>
      <c r="BW682">
        <v>1</v>
      </c>
      <c r="BX682">
        <v>1</v>
      </c>
      <c r="BY682" t="s">
        <v>3</v>
      </c>
      <c r="BZ682">
        <v>0</v>
      </c>
      <c r="CA682">
        <v>0</v>
      </c>
      <c r="CB682" t="s">
        <v>3</v>
      </c>
      <c r="CE682">
        <v>30</v>
      </c>
      <c r="CF682">
        <v>0</v>
      </c>
      <c r="CG682">
        <v>0</v>
      </c>
      <c r="CM682">
        <v>0</v>
      </c>
      <c r="CN682" t="s">
        <v>3</v>
      </c>
      <c r="CO682">
        <v>0</v>
      </c>
      <c r="CP682">
        <f t="shared" si="559"/>
        <v>2644.59</v>
      </c>
      <c r="CQ682">
        <f t="shared" si="560"/>
        <v>1322.29</v>
      </c>
      <c r="CR682">
        <f t="shared" si="561"/>
        <v>0</v>
      </c>
      <c r="CS682">
        <f t="shared" si="562"/>
        <v>0</v>
      </c>
      <c r="CT682">
        <f t="shared" si="563"/>
        <v>0</v>
      </c>
      <c r="CU682">
        <f t="shared" si="564"/>
        <v>0</v>
      </c>
      <c r="CV682">
        <f t="shared" si="565"/>
        <v>0</v>
      </c>
      <c r="CW682">
        <f t="shared" si="566"/>
        <v>0</v>
      </c>
      <c r="CX682">
        <f t="shared" si="567"/>
        <v>0</v>
      </c>
      <c r="CY682">
        <f t="shared" si="568"/>
        <v>0</v>
      </c>
      <c r="CZ682">
        <f t="shared" si="569"/>
        <v>0</v>
      </c>
      <c r="DC682" t="s">
        <v>3</v>
      </c>
      <c r="DD682" t="s">
        <v>3</v>
      </c>
      <c r="DE682" t="s">
        <v>3</v>
      </c>
      <c r="DF682" t="s">
        <v>3</v>
      </c>
      <c r="DG682" t="s">
        <v>3</v>
      </c>
      <c r="DH682" t="s">
        <v>3</v>
      </c>
      <c r="DI682" t="s">
        <v>3</v>
      </c>
      <c r="DJ682" t="s">
        <v>3</v>
      </c>
      <c r="DK682" t="s">
        <v>3</v>
      </c>
      <c r="DL682" t="s">
        <v>3</v>
      </c>
      <c r="DM682" t="s">
        <v>3</v>
      </c>
      <c r="DN682">
        <v>0</v>
      </c>
      <c r="DO682">
        <v>0</v>
      </c>
      <c r="DP682">
        <v>1</v>
      </c>
      <c r="DQ682">
        <v>1</v>
      </c>
      <c r="DU682">
        <v>1010</v>
      </c>
      <c r="DV682" t="s">
        <v>230</v>
      </c>
      <c r="DW682" t="s">
        <v>230</v>
      </c>
      <c r="DX682">
        <v>1</v>
      </c>
      <c r="DZ682" t="s">
        <v>3</v>
      </c>
      <c r="EA682" t="s">
        <v>3</v>
      </c>
      <c r="EB682" t="s">
        <v>3</v>
      </c>
      <c r="EC682" t="s">
        <v>3</v>
      </c>
      <c r="EE682">
        <v>54009362</v>
      </c>
      <c r="EF682">
        <v>201</v>
      </c>
      <c r="EG682" t="s">
        <v>224</v>
      </c>
      <c r="EH682">
        <v>0</v>
      </c>
      <c r="EI682" t="s">
        <v>3</v>
      </c>
      <c r="EJ682">
        <v>2</v>
      </c>
      <c r="EK682">
        <v>1618</v>
      </c>
      <c r="EL682" t="s">
        <v>225</v>
      </c>
      <c r="EM682" t="s">
        <v>226</v>
      </c>
      <c r="EO682" t="s">
        <v>3</v>
      </c>
      <c r="EQ682">
        <v>0</v>
      </c>
      <c r="ER682">
        <v>337.32</v>
      </c>
      <c r="ES682">
        <v>337.32</v>
      </c>
      <c r="ET682">
        <v>0</v>
      </c>
      <c r="EU682">
        <v>0</v>
      </c>
      <c r="EV682">
        <v>0</v>
      </c>
      <c r="EW682">
        <v>0</v>
      </c>
      <c r="EX682">
        <v>0</v>
      </c>
      <c r="EY682">
        <v>0</v>
      </c>
      <c r="FQ682">
        <v>0</v>
      </c>
      <c r="FR682">
        <f t="shared" si="570"/>
        <v>0</v>
      </c>
      <c r="FS682">
        <v>0</v>
      </c>
      <c r="FX682">
        <v>0</v>
      </c>
      <c r="FY682">
        <v>0</v>
      </c>
      <c r="GA682" t="s">
        <v>3</v>
      </c>
      <c r="GD682">
        <v>0</v>
      </c>
      <c r="GF682">
        <v>-1659271909</v>
      </c>
      <c r="GG682">
        <v>2</v>
      </c>
      <c r="GH682">
        <v>1</v>
      </c>
      <c r="GI682">
        <v>2</v>
      </c>
      <c r="GJ682">
        <v>0</v>
      </c>
      <c r="GK682">
        <f>ROUND(R682*(R12)/100,2)</f>
        <v>0</v>
      </c>
      <c r="GL682">
        <f t="shared" si="571"/>
        <v>0</v>
      </c>
      <c r="GM682">
        <f t="shared" si="572"/>
        <v>2644.59</v>
      </c>
      <c r="GN682">
        <f t="shared" si="573"/>
        <v>0</v>
      </c>
      <c r="GO682">
        <f t="shared" si="574"/>
        <v>2644.59</v>
      </c>
      <c r="GP682">
        <f t="shared" si="575"/>
        <v>0</v>
      </c>
      <c r="GR682">
        <v>0</v>
      </c>
      <c r="GS682">
        <v>0</v>
      </c>
      <c r="GT682">
        <v>0</v>
      </c>
      <c r="GU682" t="s">
        <v>3</v>
      </c>
      <c r="GV682">
        <f t="shared" si="576"/>
        <v>0</v>
      </c>
      <c r="GW682">
        <v>1</v>
      </c>
      <c r="GX682">
        <f t="shared" si="577"/>
        <v>0</v>
      </c>
      <c r="HA682">
        <v>0</v>
      </c>
      <c r="HB682">
        <v>0</v>
      </c>
      <c r="HC682">
        <f t="shared" si="578"/>
        <v>0</v>
      </c>
      <c r="HE682" t="s">
        <v>3</v>
      </c>
      <c r="HF682" t="s">
        <v>3</v>
      </c>
      <c r="HM682" t="s">
        <v>3</v>
      </c>
      <c r="HN682" t="s">
        <v>3</v>
      </c>
      <c r="HO682" t="s">
        <v>3</v>
      </c>
      <c r="HP682" t="s">
        <v>3</v>
      </c>
      <c r="HQ682" t="s">
        <v>3</v>
      </c>
      <c r="IK682">
        <v>0</v>
      </c>
    </row>
    <row r="683" spans="1:245" x14ac:dyDescent="0.2">
      <c r="A683">
        <v>17</v>
      </c>
      <c r="B683">
        <v>0</v>
      </c>
      <c r="E683" t="s">
        <v>279</v>
      </c>
      <c r="F683" t="s">
        <v>269</v>
      </c>
      <c r="G683" t="s">
        <v>270</v>
      </c>
      <c r="H683" t="s">
        <v>271</v>
      </c>
      <c r="I683">
        <v>60</v>
      </c>
      <c r="J683">
        <v>0</v>
      </c>
      <c r="K683">
        <v>60</v>
      </c>
      <c r="O683">
        <f t="shared" si="539"/>
        <v>2962.66</v>
      </c>
      <c r="P683">
        <f t="shared" si="540"/>
        <v>2962.66</v>
      </c>
      <c r="Q683">
        <f t="shared" si="541"/>
        <v>0</v>
      </c>
      <c r="R683">
        <f t="shared" si="542"/>
        <v>0</v>
      </c>
      <c r="S683">
        <f t="shared" si="543"/>
        <v>0</v>
      </c>
      <c r="T683">
        <f t="shared" si="544"/>
        <v>0</v>
      </c>
      <c r="U683">
        <f t="shared" si="545"/>
        <v>0</v>
      </c>
      <c r="V683">
        <f t="shared" si="546"/>
        <v>0</v>
      </c>
      <c r="W683">
        <f t="shared" si="547"/>
        <v>0</v>
      </c>
      <c r="X683">
        <f t="shared" si="548"/>
        <v>0</v>
      </c>
      <c r="Y683">
        <f t="shared" si="549"/>
        <v>0</v>
      </c>
      <c r="AA683">
        <v>54346617</v>
      </c>
      <c r="AB683">
        <f t="shared" si="550"/>
        <v>22.86</v>
      </c>
      <c r="AC683">
        <f t="shared" si="551"/>
        <v>22.86</v>
      </c>
      <c r="AD683">
        <f t="shared" si="552"/>
        <v>0</v>
      </c>
      <c r="AE683">
        <f t="shared" si="553"/>
        <v>0</v>
      </c>
      <c r="AF683">
        <f t="shared" si="554"/>
        <v>0</v>
      </c>
      <c r="AG683">
        <f t="shared" si="555"/>
        <v>0</v>
      </c>
      <c r="AH683">
        <f t="shared" si="556"/>
        <v>0</v>
      </c>
      <c r="AI683">
        <f t="shared" si="557"/>
        <v>0</v>
      </c>
      <c r="AJ683">
        <f t="shared" si="558"/>
        <v>0</v>
      </c>
      <c r="AK683">
        <v>22.86</v>
      </c>
      <c r="AL683">
        <v>22.86</v>
      </c>
      <c r="AM683">
        <v>0</v>
      </c>
      <c r="AN683">
        <v>0</v>
      </c>
      <c r="AO683">
        <v>0</v>
      </c>
      <c r="AP683">
        <v>0</v>
      </c>
      <c r="AQ683">
        <v>0</v>
      </c>
      <c r="AR683">
        <v>0</v>
      </c>
      <c r="AS683">
        <v>0</v>
      </c>
      <c r="AT683">
        <v>0</v>
      </c>
      <c r="AU683">
        <v>0</v>
      </c>
      <c r="AV683">
        <v>1</v>
      </c>
      <c r="AW683">
        <v>1</v>
      </c>
      <c r="AZ683">
        <v>1</v>
      </c>
      <c r="BA683">
        <v>1</v>
      </c>
      <c r="BB683">
        <v>1</v>
      </c>
      <c r="BC683">
        <v>2.16</v>
      </c>
      <c r="BD683" t="s">
        <v>3</v>
      </c>
      <c r="BE683" t="s">
        <v>3</v>
      </c>
      <c r="BF683" t="s">
        <v>3</v>
      </c>
      <c r="BG683" t="s">
        <v>3</v>
      </c>
      <c r="BH683">
        <v>3</v>
      </c>
      <c r="BI683">
        <v>2</v>
      </c>
      <c r="BJ683" t="s">
        <v>272</v>
      </c>
      <c r="BM683">
        <v>1618</v>
      </c>
      <c r="BN683">
        <v>0</v>
      </c>
      <c r="BO683" t="s">
        <v>269</v>
      </c>
      <c r="BP683">
        <v>1</v>
      </c>
      <c r="BQ683">
        <v>201</v>
      </c>
      <c r="BR683">
        <v>0</v>
      </c>
      <c r="BS683">
        <v>1</v>
      </c>
      <c r="BT683">
        <v>1</v>
      </c>
      <c r="BU683">
        <v>1</v>
      </c>
      <c r="BV683">
        <v>1</v>
      </c>
      <c r="BW683">
        <v>1</v>
      </c>
      <c r="BX683">
        <v>1</v>
      </c>
      <c r="BY683" t="s">
        <v>3</v>
      </c>
      <c r="BZ683">
        <v>0</v>
      </c>
      <c r="CA683">
        <v>0</v>
      </c>
      <c r="CB683" t="s">
        <v>3</v>
      </c>
      <c r="CE683">
        <v>30</v>
      </c>
      <c r="CF683">
        <v>0</v>
      </c>
      <c r="CG683">
        <v>0</v>
      </c>
      <c r="CM683">
        <v>0</v>
      </c>
      <c r="CN683" t="s">
        <v>3</v>
      </c>
      <c r="CO683">
        <v>0</v>
      </c>
      <c r="CP683">
        <f t="shared" si="559"/>
        <v>2962.66</v>
      </c>
      <c r="CQ683">
        <f t="shared" si="560"/>
        <v>49.38</v>
      </c>
      <c r="CR683">
        <f t="shared" si="561"/>
        <v>0</v>
      </c>
      <c r="CS683">
        <f t="shared" si="562"/>
        <v>0</v>
      </c>
      <c r="CT683">
        <f t="shared" si="563"/>
        <v>0</v>
      </c>
      <c r="CU683">
        <f t="shared" si="564"/>
        <v>0</v>
      </c>
      <c r="CV683">
        <f t="shared" si="565"/>
        <v>0</v>
      </c>
      <c r="CW683">
        <f t="shared" si="566"/>
        <v>0</v>
      </c>
      <c r="CX683">
        <f t="shared" si="567"/>
        <v>0</v>
      </c>
      <c r="CY683">
        <f t="shared" si="568"/>
        <v>0</v>
      </c>
      <c r="CZ683">
        <f t="shared" si="569"/>
        <v>0</v>
      </c>
      <c r="DC683" t="s">
        <v>3</v>
      </c>
      <c r="DD683" t="s">
        <v>3</v>
      </c>
      <c r="DE683" t="s">
        <v>3</v>
      </c>
      <c r="DF683" t="s">
        <v>3</v>
      </c>
      <c r="DG683" t="s">
        <v>3</v>
      </c>
      <c r="DH683" t="s">
        <v>3</v>
      </c>
      <c r="DI683" t="s">
        <v>3</v>
      </c>
      <c r="DJ683" t="s">
        <v>3</v>
      </c>
      <c r="DK683" t="s">
        <v>3</v>
      </c>
      <c r="DL683" t="s">
        <v>3</v>
      </c>
      <c r="DM683" t="s">
        <v>3</v>
      </c>
      <c r="DN683">
        <v>0</v>
      </c>
      <c r="DO683">
        <v>0</v>
      </c>
      <c r="DP683">
        <v>1</v>
      </c>
      <c r="DQ683">
        <v>1</v>
      </c>
      <c r="DU683">
        <v>1003</v>
      </c>
      <c r="DV683" t="s">
        <v>271</v>
      </c>
      <c r="DW683" t="s">
        <v>271</v>
      </c>
      <c r="DX683">
        <v>1</v>
      </c>
      <c r="DZ683" t="s">
        <v>3</v>
      </c>
      <c r="EA683" t="s">
        <v>3</v>
      </c>
      <c r="EB683" t="s">
        <v>3</v>
      </c>
      <c r="EC683" t="s">
        <v>3</v>
      </c>
      <c r="EE683">
        <v>54009362</v>
      </c>
      <c r="EF683">
        <v>201</v>
      </c>
      <c r="EG683" t="s">
        <v>224</v>
      </c>
      <c r="EH683">
        <v>0</v>
      </c>
      <c r="EI683" t="s">
        <v>3</v>
      </c>
      <c r="EJ683">
        <v>2</v>
      </c>
      <c r="EK683">
        <v>1618</v>
      </c>
      <c r="EL683" t="s">
        <v>225</v>
      </c>
      <c r="EM683" t="s">
        <v>226</v>
      </c>
      <c r="EO683" t="s">
        <v>3</v>
      </c>
      <c r="EQ683">
        <v>0</v>
      </c>
      <c r="ER683">
        <v>22.86</v>
      </c>
      <c r="ES683">
        <v>22.86</v>
      </c>
      <c r="ET683">
        <v>0</v>
      </c>
      <c r="EU683">
        <v>0</v>
      </c>
      <c r="EV683">
        <v>0</v>
      </c>
      <c r="EW683">
        <v>0</v>
      </c>
      <c r="EX683">
        <v>0</v>
      </c>
      <c r="EY683">
        <v>0</v>
      </c>
      <c r="FQ683">
        <v>0</v>
      </c>
      <c r="FR683">
        <f t="shared" si="570"/>
        <v>0</v>
      </c>
      <c r="FS683">
        <v>0</v>
      </c>
      <c r="FX683">
        <v>0</v>
      </c>
      <c r="FY683">
        <v>0</v>
      </c>
      <c r="GA683" t="s">
        <v>3</v>
      </c>
      <c r="GD683">
        <v>0</v>
      </c>
      <c r="GF683">
        <v>615915321</v>
      </c>
      <c r="GG683">
        <v>2</v>
      </c>
      <c r="GH683">
        <v>1</v>
      </c>
      <c r="GI683">
        <v>2</v>
      </c>
      <c r="GJ683">
        <v>0</v>
      </c>
      <c r="GK683">
        <f>ROUND(R683*(R12)/100,2)</f>
        <v>0</v>
      </c>
      <c r="GL683">
        <f t="shared" si="571"/>
        <v>0</v>
      </c>
      <c r="GM683">
        <f t="shared" si="572"/>
        <v>2962.66</v>
      </c>
      <c r="GN683">
        <f t="shared" si="573"/>
        <v>0</v>
      </c>
      <c r="GO683">
        <f t="shared" si="574"/>
        <v>2962.66</v>
      </c>
      <c r="GP683">
        <f t="shared" si="575"/>
        <v>0</v>
      </c>
      <c r="GR683">
        <v>0</v>
      </c>
      <c r="GS683">
        <v>0</v>
      </c>
      <c r="GT683">
        <v>0</v>
      </c>
      <c r="GU683" t="s">
        <v>3</v>
      </c>
      <c r="GV683">
        <f t="shared" si="576"/>
        <v>0</v>
      </c>
      <c r="GW683">
        <v>1</v>
      </c>
      <c r="GX683">
        <f t="shared" si="577"/>
        <v>0</v>
      </c>
      <c r="HA683">
        <v>0</v>
      </c>
      <c r="HB683">
        <v>0</v>
      </c>
      <c r="HC683">
        <f t="shared" si="578"/>
        <v>0</v>
      </c>
      <c r="HE683" t="s">
        <v>3</v>
      </c>
      <c r="HF683" t="s">
        <v>3</v>
      </c>
      <c r="HM683" t="s">
        <v>3</v>
      </c>
      <c r="HN683" t="s">
        <v>3</v>
      </c>
      <c r="HO683" t="s">
        <v>3</v>
      </c>
      <c r="HP683" t="s">
        <v>3</v>
      </c>
      <c r="HQ683" t="s">
        <v>3</v>
      </c>
      <c r="IK683">
        <v>0</v>
      </c>
    </row>
    <row r="684" spans="1:245" x14ac:dyDescent="0.2">
      <c r="A684">
        <v>17</v>
      </c>
      <c r="B684">
        <v>0</v>
      </c>
      <c r="E684" t="s">
        <v>284</v>
      </c>
      <c r="F684" t="s">
        <v>274</v>
      </c>
      <c r="G684" t="s">
        <v>275</v>
      </c>
      <c r="H684" t="s">
        <v>276</v>
      </c>
      <c r="I684">
        <f>ROUND(60/100,9)</f>
        <v>0.6</v>
      </c>
      <c r="J684">
        <v>0</v>
      </c>
      <c r="K684">
        <f>ROUND(60/100,9)</f>
        <v>0.6</v>
      </c>
      <c r="O684">
        <f t="shared" si="539"/>
        <v>1027.8900000000001</v>
      </c>
      <c r="P684">
        <f t="shared" si="540"/>
        <v>1027.8900000000001</v>
      </c>
      <c r="Q684">
        <f t="shared" si="541"/>
        <v>0</v>
      </c>
      <c r="R684">
        <f t="shared" si="542"/>
        <v>0</v>
      </c>
      <c r="S684">
        <f t="shared" si="543"/>
        <v>0</v>
      </c>
      <c r="T684">
        <f t="shared" si="544"/>
        <v>0</v>
      </c>
      <c r="U684">
        <f t="shared" si="545"/>
        <v>0</v>
      </c>
      <c r="V684">
        <f t="shared" si="546"/>
        <v>0</v>
      </c>
      <c r="W684">
        <f t="shared" si="547"/>
        <v>0</v>
      </c>
      <c r="X684">
        <f t="shared" si="548"/>
        <v>0</v>
      </c>
      <c r="Y684">
        <f t="shared" si="549"/>
        <v>0</v>
      </c>
      <c r="AA684">
        <v>54346617</v>
      </c>
      <c r="AB684">
        <f t="shared" si="550"/>
        <v>596.91</v>
      </c>
      <c r="AC684">
        <f t="shared" si="551"/>
        <v>596.91</v>
      </c>
      <c r="AD684">
        <f t="shared" si="552"/>
        <v>0</v>
      </c>
      <c r="AE684">
        <f t="shared" si="553"/>
        <v>0</v>
      </c>
      <c r="AF684">
        <f t="shared" si="554"/>
        <v>0</v>
      </c>
      <c r="AG684">
        <f t="shared" si="555"/>
        <v>0</v>
      </c>
      <c r="AH684">
        <f t="shared" si="556"/>
        <v>0</v>
      </c>
      <c r="AI684">
        <f t="shared" si="557"/>
        <v>0</v>
      </c>
      <c r="AJ684">
        <f t="shared" si="558"/>
        <v>0</v>
      </c>
      <c r="AK684">
        <v>596.91</v>
      </c>
      <c r="AL684">
        <v>596.91</v>
      </c>
      <c r="AM684">
        <v>0</v>
      </c>
      <c r="AN684">
        <v>0</v>
      </c>
      <c r="AO684">
        <v>0</v>
      </c>
      <c r="AP684">
        <v>0</v>
      </c>
      <c r="AQ684">
        <v>0</v>
      </c>
      <c r="AR684">
        <v>0</v>
      </c>
      <c r="AS684">
        <v>0</v>
      </c>
      <c r="AT684">
        <v>0</v>
      </c>
      <c r="AU684">
        <v>0</v>
      </c>
      <c r="AV684">
        <v>1</v>
      </c>
      <c r="AW684">
        <v>1</v>
      </c>
      <c r="AZ684">
        <v>1</v>
      </c>
      <c r="BA684">
        <v>1</v>
      </c>
      <c r="BB684">
        <v>1</v>
      </c>
      <c r="BC684">
        <v>2.87</v>
      </c>
      <c r="BD684" t="s">
        <v>3</v>
      </c>
      <c r="BE684" t="s">
        <v>3</v>
      </c>
      <c r="BF684" t="s">
        <v>3</v>
      </c>
      <c r="BG684" t="s">
        <v>3</v>
      </c>
      <c r="BH684">
        <v>3</v>
      </c>
      <c r="BI684">
        <v>2</v>
      </c>
      <c r="BJ684" t="s">
        <v>277</v>
      </c>
      <c r="BM684">
        <v>1618</v>
      </c>
      <c r="BN684">
        <v>0</v>
      </c>
      <c r="BO684" t="s">
        <v>274</v>
      </c>
      <c r="BP684">
        <v>1</v>
      </c>
      <c r="BQ684">
        <v>201</v>
      </c>
      <c r="BR684">
        <v>0</v>
      </c>
      <c r="BS684">
        <v>1</v>
      </c>
      <c r="BT684">
        <v>1</v>
      </c>
      <c r="BU684">
        <v>1</v>
      </c>
      <c r="BV684">
        <v>1</v>
      </c>
      <c r="BW684">
        <v>1</v>
      </c>
      <c r="BX684">
        <v>1</v>
      </c>
      <c r="BY684" t="s">
        <v>3</v>
      </c>
      <c r="BZ684">
        <v>0</v>
      </c>
      <c r="CA684">
        <v>0</v>
      </c>
      <c r="CB684" t="s">
        <v>3</v>
      </c>
      <c r="CE684">
        <v>30</v>
      </c>
      <c r="CF684">
        <v>0</v>
      </c>
      <c r="CG684">
        <v>0</v>
      </c>
      <c r="CM684">
        <v>0</v>
      </c>
      <c r="CN684" t="s">
        <v>3</v>
      </c>
      <c r="CO684">
        <v>0</v>
      </c>
      <c r="CP684">
        <f t="shared" si="559"/>
        <v>1027.8900000000001</v>
      </c>
      <c r="CQ684">
        <f t="shared" si="560"/>
        <v>1713.13</v>
      </c>
      <c r="CR684">
        <f t="shared" si="561"/>
        <v>0</v>
      </c>
      <c r="CS684">
        <f t="shared" si="562"/>
        <v>0</v>
      </c>
      <c r="CT684">
        <f t="shared" si="563"/>
        <v>0</v>
      </c>
      <c r="CU684">
        <f t="shared" si="564"/>
        <v>0</v>
      </c>
      <c r="CV684">
        <f t="shared" si="565"/>
        <v>0</v>
      </c>
      <c r="CW684">
        <f t="shared" si="566"/>
        <v>0</v>
      </c>
      <c r="CX684">
        <f t="shared" si="567"/>
        <v>0</v>
      </c>
      <c r="CY684">
        <f t="shared" si="568"/>
        <v>0</v>
      </c>
      <c r="CZ684">
        <f t="shared" si="569"/>
        <v>0</v>
      </c>
      <c r="DC684" t="s">
        <v>3</v>
      </c>
      <c r="DD684" t="s">
        <v>3</v>
      </c>
      <c r="DE684" t="s">
        <v>3</v>
      </c>
      <c r="DF684" t="s">
        <v>3</v>
      </c>
      <c r="DG684" t="s">
        <v>3</v>
      </c>
      <c r="DH684" t="s">
        <v>3</v>
      </c>
      <c r="DI684" t="s">
        <v>3</v>
      </c>
      <c r="DJ684" t="s">
        <v>3</v>
      </c>
      <c r="DK684" t="s">
        <v>3</v>
      </c>
      <c r="DL684" t="s">
        <v>3</v>
      </c>
      <c r="DM684" t="s">
        <v>3</v>
      </c>
      <c r="DN684">
        <v>0</v>
      </c>
      <c r="DO684">
        <v>0</v>
      </c>
      <c r="DP684">
        <v>1</v>
      </c>
      <c r="DQ684">
        <v>1</v>
      </c>
      <c r="DU684">
        <v>1010</v>
      </c>
      <c r="DV684" t="s">
        <v>276</v>
      </c>
      <c r="DW684" t="s">
        <v>276</v>
      </c>
      <c r="DX684">
        <v>100</v>
      </c>
      <c r="DZ684" t="s">
        <v>3</v>
      </c>
      <c r="EA684" t="s">
        <v>3</v>
      </c>
      <c r="EB684" t="s">
        <v>3</v>
      </c>
      <c r="EC684" t="s">
        <v>3</v>
      </c>
      <c r="EE684">
        <v>54009362</v>
      </c>
      <c r="EF684">
        <v>201</v>
      </c>
      <c r="EG684" t="s">
        <v>224</v>
      </c>
      <c r="EH684">
        <v>0</v>
      </c>
      <c r="EI684" t="s">
        <v>3</v>
      </c>
      <c r="EJ684">
        <v>2</v>
      </c>
      <c r="EK684">
        <v>1618</v>
      </c>
      <c r="EL684" t="s">
        <v>225</v>
      </c>
      <c r="EM684" t="s">
        <v>226</v>
      </c>
      <c r="EO684" t="s">
        <v>3</v>
      </c>
      <c r="EQ684">
        <v>0</v>
      </c>
      <c r="ER684">
        <v>596.91</v>
      </c>
      <c r="ES684">
        <v>596.91</v>
      </c>
      <c r="ET684">
        <v>0</v>
      </c>
      <c r="EU684">
        <v>0</v>
      </c>
      <c r="EV684">
        <v>0</v>
      </c>
      <c r="EW684">
        <v>0</v>
      </c>
      <c r="EX684">
        <v>0</v>
      </c>
      <c r="EY684">
        <v>0</v>
      </c>
      <c r="FQ684">
        <v>0</v>
      </c>
      <c r="FR684">
        <f t="shared" si="570"/>
        <v>0</v>
      </c>
      <c r="FS684">
        <v>0</v>
      </c>
      <c r="FX684">
        <v>0</v>
      </c>
      <c r="FY684">
        <v>0</v>
      </c>
      <c r="GA684" t="s">
        <v>3</v>
      </c>
      <c r="GD684">
        <v>0</v>
      </c>
      <c r="GF684">
        <v>-1651132875</v>
      </c>
      <c r="GG684">
        <v>2</v>
      </c>
      <c r="GH684">
        <v>1</v>
      </c>
      <c r="GI684">
        <v>2</v>
      </c>
      <c r="GJ684">
        <v>0</v>
      </c>
      <c r="GK684">
        <f>ROUND(R684*(R12)/100,2)</f>
        <v>0</v>
      </c>
      <c r="GL684">
        <f t="shared" si="571"/>
        <v>0</v>
      </c>
      <c r="GM684">
        <f t="shared" si="572"/>
        <v>1027.8900000000001</v>
      </c>
      <c r="GN684">
        <f t="shared" si="573"/>
        <v>0</v>
      </c>
      <c r="GO684">
        <f t="shared" si="574"/>
        <v>1027.8900000000001</v>
      </c>
      <c r="GP684">
        <f t="shared" si="575"/>
        <v>0</v>
      </c>
      <c r="GR684">
        <v>0</v>
      </c>
      <c r="GS684">
        <v>0</v>
      </c>
      <c r="GT684">
        <v>0</v>
      </c>
      <c r="GU684" t="s">
        <v>3</v>
      </c>
      <c r="GV684">
        <f t="shared" si="576"/>
        <v>0</v>
      </c>
      <c r="GW684">
        <v>1</v>
      </c>
      <c r="GX684">
        <f t="shared" si="577"/>
        <v>0</v>
      </c>
      <c r="HA684">
        <v>0</v>
      </c>
      <c r="HB684">
        <v>0</v>
      </c>
      <c r="HC684">
        <f t="shared" si="578"/>
        <v>0</v>
      </c>
      <c r="HE684" t="s">
        <v>3</v>
      </c>
      <c r="HF684" t="s">
        <v>3</v>
      </c>
      <c r="HM684" t="s">
        <v>3</v>
      </c>
      <c r="HN684" t="s">
        <v>3</v>
      </c>
      <c r="HO684" t="s">
        <v>3</v>
      </c>
      <c r="HP684" t="s">
        <v>3</v>
      </c>
      <c r="HQ684" t="s">
        <v>3</v>
      </c>
      <c r="IK684">
        <v>0</v>
      </c>
    </row>
    <row r="686" spans="1:245" x14ac:dyDescent="0.2">
      <c r="A686" s="2">
        <v>51</v>
      </c>
      <c r="B686" s="2">
        <f>B665</f>
        <v>0</v>
      </c>
      <c r="C686" s="2">
        <f>A665</f>
        <v>4</v>
      </c>
      <c r="D686" s="2">
        <f>ROW(A665)</f>
        <v>665</v>
      </c>
      <c r="E686" s="2"/>
      <c r="F686" s="2" t="str">
        <f>IF(F665&lt;&gt;"",F665,"")</f>
        <v>Новый раздел</v>
      </c>
      <c r="G686" s="2" t="str">
        <f>IF(G665&lt;&gt;"",G665,"")</f>
        <v>Материалы не учтенные ценником</v>
      </c>
      <c r="H686" s="2">
        <v>0</v>
      </c>
      <c r="I686" s="2"/>
      <c r="J686" s="2"/>
      <c r="K686" s="2"/>
      <c r="L686" s="2"/>
      <c r="M686" s="2"/>
      <c r="N686" s="2"/>
      <c r="O686" s="2">
        <f t="shared" ref="O686:T686" si="579">ROUND(AB686,2)</f>
        <v>562219.31000000006</v>
      </c>
      <c r="P686" s="2">
        <f t="shared" si="579"/>
        <v>562219.31000000006</v>
      </c>
      <c r="Q686" s="2">
        <f t="shared" si="579"/>
        <v>0</v>
      </c>
      <c r="R686" s="2">
        <f t="shared" si="579"/>
        <v>0</v>
      </c>
      <c r="S686" s="2">
        <f t="shared" si="579"/>
        <v>0</v>
      </c>
      <c r="T686" s="2">
        <f t="shared" si="579"/>
        <v>0</v>
      </c>
      <c r="U686" s="2">
        <f>AH686</f>
        <v>0</v>
      </c>
      <c r="V686" s="2">
        <f>AI686</f>
        <v>0</v>
      </c>
      <c r="W686" s="2">
        <f>ROUND(AJ686,2)</f>
        <v>0</v>
      </c>
      <c r="X686" s="2">
        <f>ROUND(AK686,2)</f>
        <v>0</v>
      </c>
      <c r="Y686" s="2">
        <f>ROUND(AL686,2)</f>
        <v>0</v>
      </c>
      <c r="Z686" s="2"/>
      <c r="AA686" s="2"/>
      <c r="AB686" s="2">
        <f>ROUND(SUMIF(AA669:AA684,"=54346617",O669:O684),2)</f>
        <v>562219.31000000006</v>
      </c>
      <c r="AC686" s="2">
        <f>ROUND(SUMIF(AA669:AA684,"=54346617",P669:P684),2)</f>
        <v>562219.31000000006</v>
      </c>
      <c r="AD686" s="2">
        <f>ROUND(SUMIF(AA669:AA684,"=54346617",Q669:Q684),2)</f>
        <v>0</v>
      </c>
      <c r="AE686" s="2">
        <f>ROUND(SUMIF(AA669:AA684,"=54346617",R669:R684),2)</f>
        <v>0</v>
      </c>
      <c r="AF686" s="2">
        <f>ROUND(SUMIF(AA669:AA684,"=54346617",S669:S684),2)</f>
        <v>0</v>
      </c>
      <c r="AG686" s="2">
        <f>ROUND(SUMIF(AA669:AA684,"=54346617",T669:T684),2)</f>
        <v>0</v>
      </c>
      <c r="AH686" s="2">
        <f>SUMIF(AA669:AA684,"=54346617",U669:U684)</f>
        <v>0</v>
      </c>
      <c r="AI686" s="2">
        <f>SUMIF(AA669:AA684,"=54346617",V669:V684)</f>
        <v>0</v>
      </c>
      <c r="AJ686" s="2">
        <f>ROUND(SUMIF(AA669:AA684,"=54346617",W669:W684),2)</f>
        <v>0</v>
      </c>
      <c r="AK686" s="2">
        <f>ROUND(SUMIF(AA669:AA684,"=54346617",X669:X684),2)</f>
        <v>0</v>
      </c>
      <c r="AL686" s="2">
        <f>ROUND(SUMIF(AA669:AA684,"=54346617",Y669:Y684),2)</f>
        <v>0</v>
      </c>
      <c r="AM686" s="2"/>
      <c r="AN686" s="2"/>
      <c r="AO686" s="2">
        <f t="shared" ref="AO686:BD686" si="580">ROUND(BX686,2)</f>
        <v>0</v>
      </c>
      <c r="AP686" s="2">
        <f t="shared" si="580"/>
        <v>0</v>
      </c>
      <c r="AQ686" s="2">
        <f t="shared" si="580"/>
        <v>0</v>
      </c>
      <c r="AR686" s="2">
        <f t="shared" si="580"/>
        <v>562219.31000000006</v>
      </c>
      <c r="AS686" s="2">
        <f t="shared" si="580"/>
        <v>43779.76</v>
      </c>
      <c r="AT686" s="2">
        <f t="shared" si="580"/>
        <v>518439.55</v>
      </c>
      <c r="AU686" s="2">
        <f t="shared" si="580"/>
        <v>0</v>
      </c>
      <c r="AV686" s="2">
        <f t="shared" si="580"/>
        <v>562219.31000000006</v>
      </c>
      <c r="AW686" s="2">
        <f t="shared" si="580"/>
        <v>562219.31000000006</v>
      </c>
      <c r="AX686" s="2">
        <f t="shared" si="580"/>
        <v>0</v>
      </c>
      <c r="AY686" s="2">
        <f t="shared" si="580"/>
        <v>562219.31000000006</v>
      </c>
      <c r="AZ686" s="2">
        <f t="shared" si="580"/>
        <v>0</v>
      </c>
      <c r="BA686" s="2">
        <f t="shared" si="580"/>
        <v>0</v>
      </c>
      <c r="BB686" s="2">
        <f t="shared" si="580"/>
        <v>0</v>
      </c>
      <c r="BC686" s="2">
        <f t="shared" si="580"/>
        <v>0</v>
      </c>
      <c r="BD686" s="2">
        <f t="shared" si="580"/>
        <v>0</v>
      </c>
      <c r="BE686" s="2"/>
      <c r="BF686" s="2"/>
      <c r="BG686" s="2"/>
      <c r="BH686" s="2"/>
      <c r="BI686" s="2"/>
      <c r="BJ686" s="2"/>
      <c r="BK686" s="2"/>
      <c r="BL686" s="2"/>
      <c r="BM686" s="2"/>
      <c r="BN686" s="2"/>
      <c r="BO686" s="2"/>
      <c r="BP686" s="2"/>
      <c r="BQ686" s="2"/>
      <c r="BR686" s="2"/>
      <c r="BS686" s="2"/>
      <c r="BT686" s="2"/>
      <c r="BU686" s="2"/>
      <c r="BV686" s="2"/>
      <c r="BW686" s="2"/>
      <c r="BX686" s="2">
        <f>ROUND(SUMIF(AA669:AA684,"=54346617",FQ669:FQ684),2)</f>
        <v>0</v>
      </c>
      <c r="BY686" s="2">
        <f>ROUND(SUMIF(AA669:AA684,"=54346617",FR669:FR684),2)</f>
        <v>0</v>
      </c>
      <c r="BZ686" s="2">
        <f>ROUND(SUMIF(AA669:AA684,"=54346617",GL669:GL684),2)</f>
        <v>0</v>
      </c>
      <c r="CA686" s="2">
        <f>ROUND(SUMIF(AA669:AA684,"=54346617",GM669:GM684),2)</f>
        <v>562219.31000000006</v>
      </c>
      <c r="CB686" s="2">
        <f>ROUND(SUMIF(AA669:AA684,"=54346617",GN669:GN684),2)</f>
        <v>43779.76</v>
      </c>
      <c r="CC686" s="2">
        <f>ROUND(SUMIF(AA669:AA684,"=54346617",GO669:GO684),2)</f>
        <v>518439.55</v>
      </c>
      <c r="CD686" s="2">
        <f>ROUND(SUMIF(AA669:AA684,"=54346617",GP669:GP684),2)</f>
        <v>0</v>
      </c>
      <c r="CE686" s="2">
        <f>AC686-BX686</f>
        <v>562219.31000000006</v>
      </c>
      <c r="CF686" s="2">
        <f>AC686-BY686</f>
        <v>562219.31000000006</v>
      </c>
      <c r="CG686" s="2">
        <f>BX686-BZ686</f>
        <v>0</v>
      </c>
      <c r="CH686" s="2">
        <f>AC686-BX686-BY686+BZ686</f>
        <v>562219.31000000006</v>
      </c>
      <c r="CI686" s="2">
        <f>BY686-BZ686</f>
        <v>0</v>
      </c>
      <c r="CJ686" s="2">
        <f>ROUND(SUMIF(AA669:AA684,"=54346617",GX669:GX684),2)</f>
        <v>0</v>
      </c>
      <c r="CK686" s="2">
        <f>ROUND(SUMIF(AA669:AA684,"=54346617",GY669:GY684),2)</f>
        <v>0</v>
      </c>
      <c r="CL686" s="2">
        <f>ROUND(SUMIF(AA669:AA684,"=54346617",GZ669:GZ684),2)</f>
        <v>0</v>
      </c>
      <c r="CM686" s="2">
        <f>ROUND(SUMIF(AA669:AA684,"=54346617",HD669:HD684),2)</f>
        <v>0</v>
      </c>
      <c r="CN686" s="2"/>
      <c r="CO686" s="2"/>
      <c r="CP686" s="2"/>
      <c r="CQ686" s="2"/>
      <c r="CR686" s="2"/>
      <c r="CS686" s="2"/>
      <c r="CT686" s="2"/>
      <c r="CU686" s="2"/>
      <c r="CV686" s="2"/>
      <c r="CW686" s="2"/>
      <c r="CX686" s="2"/>
      <c r="CY686" s="2"/>
      <c r="CZ686" s="2"/>
      <c r="DA686" s="2"/>
      <c r="DB686" s="2"/>
      <c r="DC686" s="2"/>
      <c r="DD686" s="2"/>
      <c r="DE686" s="2"/>
      <c r="DF686" s="2"/>
      <c r="DG686" s="3"/>
      <c r="DH686" s="3"/>
      <c r="DI686" s="3"/>
      <c r="DJ686" s="3"/>
      <c r="DK686" s="3"/>
      <c r="DL686" s="3"/>
      <c r="DM686" s="3"/>
      <c r="DN686" s="3"/>
      <c r="DO686" s="3"/>
      <c r="DP686" s="3"/>
      <c r="DQ686" s="3"/>
      <c r="DR686" s="3"/>
      <c r="DS686" s="3"/>
      <c r="DT686" s="3"/>
      <c r="DU686" s="3"/>
      <c r="DV686" s="3"/>
      <c r="DW686" s="3"/>
      <c r="DX686" s="3"/>
      <c r="DY686" s="3"/>
      <c r="DZ686" s="3"/>
      <c r="EA686" s="3"/>
      <c r="EB686" s="3"/>
      <c r="EC686" s="3"/>
      <c r="ED686" s="3"/>
      <c r="EE686" s="3"/>
      <c r="EF686" s="3"/>
      <c r="EG686" s="3"/>
      <c r="EH686" s="3"/>
      <c r="EI686" s="3"/>
      <c r="EJ686" s="3"/>
      <c r="EK686" s="3"/>
      <c r="EL686" s="3"/>
      <c r="EM686" s="3"/>
      <c r="EN686" s="3"/>
      <c r="EO686" s="3"/>
      <c r="EP686" s="3"/>
      <c r="EQ686" s="3"/>
      <c r="ER686" s="3"/>
      <c r="ES686" s="3"/>
      <c r="ET686" s="3"/>
      <c r="EU686" s="3"/>
      <c r="EV686" s="3"/>
      <c r="EW686" s="3"/>
      <c r="EX686" s="3"/>
      <c r="EY686" s="3"/>
      <c r="EZ686" s="3"/>
      <c r="FA686" s="3"/>
      <c r="FB686" s="3"/>
      <c r="FC686" s="3"/>
      <c r="FD686" s="3"/>
      <c r="FE686" s="3"/>
      <c r="FF686" s="3"/>
      <c r="FG686" s="3"/>
      <c r="FH686" s="3"/>
      <c r="FI686" s="3"/>
      <c r="FJ686" s="3"/>
      <c r="FK686" s="3"/>
      <c r="FL686" s="3"/>
      <c r="FM686" s="3"/>
      <c r="FN686" s="3"/>
      <c r="FO686" s="3"/>
      <c r="FP686" s="3"/>
      <c r="FQ686" s="3"/>
      <c r="FR686" s="3"/>
      <c r="FS686" s="3"/>
      <c r="FT686" s="3"/>
      <c r="FU686" s="3"/>
      <c r="FV686" s="3"/>
      <c r="FW686" s="3"/>
      <c r="FX686" s="3"/>
      <c r="FY686" s="3"/>
      <c r="FZ686" s="3"/>
      <c r="GA686" s="3"/>
      <c r="GB686" s="3"/>
      <c r="GC686" s="3"/>
      <c r="GD686" s="3"/>
      <c r="GE686" s="3"/>
      <c r="GF686" s="3"/>
      <c r="GG686" s="3"/>
      <c r="GH686" s="3"/>
      <c r="GI686" s="3"/>
      <c r="GJ686" s="3"/>
      <c r="GK686" s="3"/>
      <c r="GL686" s="3"/>
      <c r="GM686" s="3"/>
      <c r="GN686" s="3"/>
      <c r="GO686" s="3"/>
      <c r="GP686" s="3"/>
      <c r="GQ686" s="3"/>
      <c r="GR686" s="3"/>
      <c r="GS686" s="3"/>
      <c r="GT686" s="3"/>
      <c r="GU686" s="3"/>
      <c r="GV686" s="3"/>
      <c r="GW686" s="3"/>
      <c r="GX686" s="3">
        <v>0</v>
      </c>
    </row>
    <row r="688" spans="1:245" x14ac:dyDescent="0.2">
      <c r="A688" s="4">
        <v>50</v>
      </c>
      <c r="B688" s="4">
        <v>0</v>
      </c>
      <c r="C688" s="4">
        <v>0</v>
      </c>
      <c r="D688" s="4">
        <v>1</v>
      </c>
      <c r="E688" s="4">
        <v>201</v>
      </c>
      <c r="F688" s="4">
        <f>ROUND(Source!O686,O688)</f>
        <v>562219.31000000006</v>
      </c>
      <c r="G688" s="4" t="s">
        <v>104</v>
      </c>
      <c r="H688" s="4" t="s">
        <v>105</v>
      </c>
      <c r="I688" s="4"/>
      <c r="J688" s="4"/>
      <c r="K688" s="4">
        <v>-201</v>
      </c>
      <c r="L688" s="4">
        <v>1</v>
      </c>
      <c r="M688" s="4">
        <v>3</v>
      </c>
      <c r="N688" s="4" t="s">
        <v>3</v>
      </c>
      <c r="O688" s="4">
        <v>2</v>
      </c>
      <c r="P688" s="4"/>
      <c r="Q688" s="4"/>
      <c r="R688" s="4"/>
      <c r="S688" s="4"/>
      <c r="T688" s="4"/>
      <c r="U688" s="4"/>
      <c r="V688" s="4"/>
      <c r="W688" s="4">
        <v>562219.31000000006</v>
      </c>
      <c r="X688" s="4">
        <v>1</v>
      </c>
      <c r="Y688" s="4">
        <v>562219.31000000006</v>
      </c>
      <c r="Z688" s="4"/>
      <c r="AA688" s="4"/>
      <c r="AB688" s="4"/>
    </row>
    <row r="689" spans="1:28" x14ac:dyDescent="0.2">
      <c r="A689" s="4">
        <v>50</v>
      </c>
      <c r="B689" s="4">
        <v>0</v>
      </c>
      <c r="C689" s="4">
        <v>0</v>
      </c>
      <c r="D689" s="4">
        <v>1</v>
      </c>
      <c r="E689" s="4">
        <v>202</v>
      </c>
      <c r="F689" s="4">
        <f>ROUND(Source!P686,O689)</f>
        <v>562219.31000000006</v>
      </c>
      <c r="G689" s="4" t="s">
        <v>106</v>
      </c>
      <c r="H689" s="4" t="s">
        <v>107</v>
      </c>
      <c r="I689" s="4"/>
      <c r="J689" s="4"/>
      <c r="K689" s="4">
        <v>-202</v>
      </c>
      <c r="L689" s="4">
        <v>2</v>
      </c>
      <c r="M689" s="4">
        <v>3</v>
      </c>
      <c r="N689" s="4" t="s">
        <v>3</v>
      </c>
      <c r="O689" s="4">
        <v>2</v>
      </c>
      <c r="P689" s="4"/>
      <c r="Q689" s="4"/>
      <c r="R689" s="4"/>
      <c r="S689" s="4"/>
      <c r="T689" s="4"/>
      <c r="U689" s="4"/>
      <c r="V689" s="4"/>
      <c r="W689" s="4">
        <v>562219.31000000006</v>
      </c>
      <c r="X689" s="4">
        <v>1</v>
      </c>
      <c r="Y689" s="4">
        <v>562219.31000000006</v>
      </c>
      <c r="Z689" s="4"/>
      <c r="AA689" s="4"/>
      <c r="AB689" s="4"/>
    </row>
    <row r="690" spans="1:28" x14ac:dyDescent="0.2">
      <c r="A690" s="4">
        <v>50</v>
      </c>
      <c r="B690" s="4">
        <v>0</v>
      </c>
      <c r="C690" s="4">
        <v>0</v>
      </c>
      <c r="D690" s="4">
        <v>1</v>
      </c>
      <c r="E690" s="4">
        <v>222</v>
      </c>
      <c r="F690" s="4">
        <f>ROUND(Source!AO686,O690)</f>
        <v>0</v>
      </c>
      <c r="G690" s="4" t="s">
        <v>108</v>
      </c>
      <c r="H690" s="4" t="s">
        <v>109</v>
      </c>
      <c r="I690" s="4"/>
      <c r="J690" s="4"/>
      <c r="K690" s="4">
        <v>-222</v>
      </c>
      <c r="L690" s="4">
        <v>3</v>
      </c>
      <c r="M690" s="4">
        <v>3</v>
      </c>
      <c r="N690" s="4" t="s">
        <v>3</v>
      </c>
      <c r="O690" s="4">
        <v>2</v>
      </c>
      <c r="P690" s="4"/>
      <c r="Q690" s="4"/>
      <c r="R690" s="4"/>
      <c r="S690" s="4"/>
      <c r="T690" s="4"/>
      <c r="U690" s="4"/>
      <c r="V690" s="4"/>
      <c r="W690" s="4">
        <v>0</v>
      </c>
      <c r="X690" s="4">
        <v>1</v>
      </c>
      <c r="Y690" s="4">
        <v>0</v>
      </c>
      <c r="Z690" s="4"/>
      <c r="AA690" s="4"/>
      <c r="AB690" s="4"/>
    </row>
    <row r="691" spans="1:28" x14ac:dyDescent="0.2">
      <c r="A691" s="4">
        <v>50</v>
      </c>
      <c r="B691" s="4">
        <v>0</v>
      </c>
      <c r="C691" s="4">
        <v>0</v>
      </c>
      <c r="D691" s="4">
        <v>1</v>
      </c>
      <c r="E691" s="4">
        <v>225</v>
      </c>
      <c r="F691" s="4">
        <f>ROUND(Source!AV686,O691)</f>
        <v>562219.31000000006</v>
      </c>
      <c r="G691" s="4" t="s">
        <v>110</v>
      </c>
      <c r="H691" s="4" t="s">
        <v>111</v>
      </c>
      <c r="I691" s="4"/>
      <c r="J691" s="4"/>
      <c r="K691" s="4">
        <v>-225</v>
      </c>
      <c r="L691" s="4">
        <v>4</v>
      </c>
      <c r="M691" s="4">
        <v>3</v>
      </c>
      <c r="N691" s="4" t="s">
        <v>3</v>
      </c>
      <c r="O691" s="4">
        <v>2</v>
      </c>
      <c r="P691" s="4"/>
      <c r="Q691" s="4"/>
      <c r="R691" s="4"/>
      <c r="S691" s="4"/>
      <c r="T691" s="4"/>
      <c r="U691" s="4"/>
      <c r="V691" s="4"/>
      <c r="W691" s="4">
        <v>562219.31000000006</v>
      </c>
      <c r="X691" s="4">
        <v>1</v>
      </c>
      <c r="Y691" s="4">
        <v>562219.31000000006</v>
      </c>
      <c r="Z691" s="4"/>
      <c r="AA691" s="4"/>
      <c r="AB691" s="4"/>
    </row>
    <row r="692" spans="1:28" x14ac:dyDescent="0.2">
      <c r="A692" s="4">
        <v>50</v>
      </c>
      <c r="B692" s="4">
        <v>0</v>
      </c>
      <c r="C692" s="4">
        <v>0</v>
      </c>
      <c r="D692" s="4">
        <v>1</v>
      </c>
      <c r="E692" s="4">
        <v>226</v>
      </c>
      <c r="F692" s="4">
        <f>ROUND(Source!AW686,O692)</f>
        <v>562219.31000000006</v>
      </c>
      <c r="G692" s="4" t="s">
        <v>112</v>
      </c>
      <c r="H692" s="4" t="s">
        <v>113</v>
      </c>
      <c r="I692" s="4"/>
      <c r="J692" s="4"/>
      <c r="K692" s="4">
        <v>-226</v>
      </c>
      <c r="L692" s="4">
        <v>5</v>
      </c>
      <c r="M692" s="4">
        <v>3</v>
      </c>
      <c r="N692" s="4" t="s">
        <v>3</v>
      </c>
      <c r="O692" s="4">
        <v>2</v>
      </c>
      <c r="P692" s="4"/>
      <c r="Q692" s="4"/>
      <c r="R692" s="4"/>
      <c r="S692" s="4"/>
      <c r="T692" s="4"/>
      <c r="U692" s="4"/>
      <c r="V692" s="4"/>
      <c r="W692" s="4">
        <v>562219.31000000006</v>
      </c>
      <c r="X692" s="4">
        <v>1</v>
      </c>
      <c r="Y692" s="4">
        <v>562219.31000000006</v>
      </c>
      <c r="Z692" s="4"/>
      <c r="AA692" s="4"/>
      <c r="AB692" s="4"/>
    </row>
    <row r="693" spans="1:28" x14ac:dyDescent="0.2">
      <c r="A693" s="4">
        <v>50</v>
      </c>
      <c r="B693" s="4">
        <v>0</v>
      </c>
      <c r="C693" s="4">
        <v>0</v>
      </c>
      <c r="D693" s="4">
        <v>1</v>
      </c>
      <c r="E693" s="4">
        <v>227</v>
      </c>
      <c r="F693" s="4">
        <f>ROUND(Source!AX686,O693)</f>
        <v>0</v>
      </c>
      <c r="G693" s="4" t="s">
        <v>114</v>
      </c>
      <c r="H693" s="4" t="s">
        <v>115</v>
      </c>
      <c r="I693" s="4"/>
      <c r="J693" s="4"/>
      <c r="K693" s="4">
        <v>-227</v>
      </c>
      <c r="L693" s="4">
        <v>6</v>
      </c>
      <c r="M693" s="4">
        <v>3</v>
      </c>
      <c r="N693" s="4" t="s">
        <v>3</v>
      </c>
      <c r="O693" s="4">
        <v>2</v>
      </c>
      <c r="P693" s="4"/>
      <c r="Q693" s="4"/>
      <c r="R693" s="4"/>
      <c r="S693" s="4"/>
      <c r="T693" s="4"/>
      <c r="U693" s="4"/>
      <c r="V693" s="4"/>
      <c r="W693" s="4">
        <v>0</v>
      </c>
      <c r="X693" s="4">
        <v>1</v>
      </c>
      <c r="Y693" s="4">
        <v>0</v>
      </c>
      <c r="Z693" s="4"/>
      <c r="AA693" s="4"/>
      <c r="AB693" s="4"/>
    </row>
    <row r="694" spans="1:28" x14ac:dyDescent="0.2">
      <c r="A694" s="4">
        <v>50</v>
      </c>
      <c r="B694" s="4">
        <v>0</v>
      </c>
      <c r="C694" s="4">
        <v>0</v>
      </c>
      <c r="D694" s="4">
        <v>1</v>
      </c>
      <c r="E694" s="4">
        <v>228</v>
      </c>
      <c r="F694" s="4">
        <f>ROUND(Source!AY686,O694)</f>
        <v>562219.31000000006</v>
      </c>
      <c r="G694" s="4" t="s">
        <v>116</v>
      </c>
      <c r="H694" s="4" t="s">
        <v>117</v>
      </c>
      <c r="I694" s="4"/>
      <c r="J694" s="4"/>
      <c r="K694" s="4">
        <v>-228</v>
      </c>
      <c r="L694" s="4">
        <v>7</v>
      </c>
      <c r="M694" s="4">
        <v>3</v>
      </c>
      <c r="N694" s="4" t="s">
        <v>3</v>
      </c>
      <c r="O694" s="4">
        <v>2</v>
      </c>
      <c r="P694" s="4"/>
      <c r="Q694" s="4"/>
      <c r="R694" s="4"/>
      <c r="S694" s="4"/>
      <c r="T694" s="4"/>
      <c r="U694" s="4"/>
      <c r="V694" s="4"/>
      <c r="W694" s="4">
        <v>562219.31000000006</v>
      </c>
      <c r="X694" s="4">
        <v>1</v>
      </c>
      <c r="Y694" s="4">
        <v>562219.31000000006</v>
      </c>
      <c r="Z694" s="4"/>
      <c r="AA694" s="4"/>
      <c r="AB694" s="4"/>
    </row>
    <row r="695" spans="1:28" x14ac:dyDescent="0.2">
      <c r="A695" s="4">
        <v>50</v>
      </c>
      <c r="B695" s="4">
        <v>0</v>
      </c>
      <c r="C695" s="4">
        <v>0</v>
      </c>
      <c r="D695" s="4">
        <v>1</v>
      </c>
      <c r="E695" s="4">
        <v>216</v>
      </c>
      <c r="F695" s="4">
        <f>ROUND(Source!AP686,O695)</f>
        <v>0</v>
      </c>
      <c r="G695" s="4" t="s">
        <v>118</v>
      </c>
      <c r="H695" s="4" t="s">
        <v>119</v>
      </c>
      <c r="I695" s="4"/>
      <c r="J695" s="4"/>
      <c r="K695" s="4">
        <v>-216</v>
      </c>
      <c r="L695" s="4">
        <v>8</v>
      </c>
      <c r="M695" s="4">
        <v>3</v>
      </c>
      <c r="N695" s="4" t="s">
        <v>3</v>
      </c>
      <c r="O695" s="4">
        <v>2</v>
      </c>
      <c r="P695" s="4"/>
      <c r="Q695" s="4"/>
      <c r="R695" s="4"/>
      <c r="S695" s="4"/>
      <c r="T695" s="4"/>
      <c r="U695" s="4"/>
      <c r="V695" s="4"/>
      <c r="W695" s="4">
        <v>0</v>
      </c>
      <c r="X695" s="4">
        <v>1</v>
      </c>
      <c r="Y695" s="4">
        <v>0</v>
      </c>
      <c r="Z695" s="4"/>
      <c r="AA695" s="4"/>
      <c r="AB695" s="4"/>
    </row>
    <row r="696" spans="1:28" x14ac:dyDescent="0.2">
      <c r="A696" s="4">
        <v>50</v>
      </c>
      <c r="B696" s="4">
        <v>0</v>
      </c>
      <c r="C696" s="4">
        <v>0</v>
      </c>
      <c r="D696" s="4">
        <v>1</v>
      </c>
      <c r="E696" s="4">
        <v>223</v>
      </c>
      <c r="F696" s="4">
        <f>ROUND(Source!AQ686,O696)</f>
        <v>0</v>
      </c>
      <c r="G696" s="4" t="s">
        <v>120</v>
      </c>
      <c r="H696" s="4" t="s">
        <v>121</v>
      </c>
      <c r="I696" s="4"/>
      <c r="J696" s="4"/>
      <c r="K696" s="4">
        <v>-223</v>
      </c>
      <c r="L696" s="4">
        <v>9</v>
      </c>
      <c r="M696" s="4">
        <v>3</v>
      </c>
      <c r="N696" s="4" t="s">
        <v>3</v>
      </c>
      <c r="O696" s="4">
        <v>2</v>
      </c>
      <c r="P696" s="4"/>
      <c r="Q696" s="4"/>
      <c r="R696" s="4"/>
      <c r="S696" s="4"/>
      <c r="T696" s="4"/>
      <c r="U696" s="4"/>
      <c r="V696" s="4"/>
      <c r="W696" s="4">
        <v>0</v>
      </c>
      <c r="X696" s="4">
        <v>1</v>
      </c>
      <c r="Y696" s="4">
        <v>0</v>
      </c>
      <c r="Z696" s="4"/>
      <c r="AA696" s="4"/>
      <c r="AB696" s="4"/>
    </row>
    <row r="697" spans="1:28" x14ac:dyDescent="0.2">
      <c r="A697" s="4">
        <v>50</v>
      </c>
      <c r="B697" s="4">
        <v>0</v>
      </c>
      <c r="C697" s="4">
        <v>0</v>
      </c>
      <c r="D697" s="4">
        <v>1</v>
      </c>
      <c r="E697" s="4">
        <v>229</v>
      </c>
      <c r="F697" s="4">
        <f>ROUND(Source!AZ686,O697)</f>
        <v>0</v>
      </c>
      <c r="G697" s="4" t="s">
        <v>122</v>
      </c>
      <c r="H697" s="4" t="s">
        <v>123</v>
      </c>
      <c r="I697" s="4"/>
      <c r="J697" s="4"/>
      <c r="K697" s="4">
        <v>-229</v>
      </c>
      <c r="L697" s="4">
        <v>10</v>
      </c>
      <c r="M697" s="4">
        <v>3</v>
      </c>
      <c r="N697" s="4" t="s">
        <v>3</v>
      </c>
      <c r="O697" s="4">
        <v>2</v>
      </c>
      <c r="P697" s="4"/>
      <c r="Q697" s="4"/>
      <c r="R697" s="4"/>
      <c r="S697" s="4"/>
      <c r="T697" s="4"/>
      <c r="U697" s="4"/>
      <c r="V697" s="4"/>
      <c r="W697" s="4">
        <v>0</v>
      </c>
      <c r="X697" s="4">
        <v>1</v>
      </c>
      <c r="Y697" s="4">
        <v>0</v>
      </c>
      <c r="Z697" s="4"/>
      <c r="AA697" s="4"/>
      <c r="AB697" s="4"/>
    </row>
    <row r="698" spans="1:28" x14ac:dyDescent="0.2">
      <c r="A698" s="4">
        <v>50</v>
      </c>
      <c r="B698" s="4">
        <v>0</v>
      </c>
      <c r="C698" s="4">
        <v>0</v>
      </c>
      <c r="D698" s="4">
        <v>1</v>
      </c>
      <c r="E698" s="4">
        <v>203</v>
      </c>
      <c r="F698" s="4">
        <f>ROUND(Source!Q686,O698)</f>
        <v>0</v>
      </c>
      <c r="G698" s="4" t="s">
        <v>124</v>
      </c>
      <c r="H698" s="4" t="s">
        <v>125</v>
      </c>
      <c r="I698" s="4"/>
      <c r="J698" s="4"/>
      <c r="K698" s="4">
        <v>-203</v>
      </c>
      <c r="L698" s="4">
        <v>11</v>
      </c>
      <c r="M698" s="4">
        <v>3</v>
      </c>
      <c r="N698" s="4" t="s">
        <v>3</v>
      </c>
      <c r="O698" s="4">
        <v>2</v>
      </c>
      <c r="P698" s="4"/>
      <c r="Q698" s="4"/>
      <c r="R698" s="4"/>
      <c r="S698" s="4"/>
      <c r="T698" s="4"/>
      <c r="U698" s="4"/>
      <c r="V698" s="4"/>
      <c r="W698" s="4">
        <v>0</v>
      </c>
      <c r="X698" s="4">
        <v>1</v>
      </c>
      <c r="Y698" s="4">
        <v>0</v>
      </c>
      <c r="Z698" s="4"/>
      <c r="AA698" s="4"/>
      <c r="AB698" s="4"/>
    </row>
    <row r="699" spans="1:28" x14ac:dyDescent="0.2">
      <c r="A699" s="4">
        <v>50</v>
      </c>
      <c r="B699" s="4">
        <v>0</v>
      </c>
      <c r="C699" s="4">
        <v>0</v>
      </c>
      <c r="D699" s="4">
        <v>1</v>
      </c>
      <c r="E699" s="4">
        <v>231</v>
      </c>
      <c r="F699" s="4">
        <f>ROUND(Source!BB686,O699)</f>
        <v>0</v>
      </c>
      <c r="G699" s="4" t="s">
        <v>126</v>
      </c>
      <c r="H699" s="4" t="s">
        <v>127</v>
      </c>
      <c r="I699" s="4"/>
      <c r="J699" s="4"/>
      <c r="K699" s="4">
        <v>-231</v>
      </c>
      <c r="L699" s="4">
        <v>12</v>
      </c>
      <c r="M699" s="4">
        <v>3</v>
      </c>
      <c r="N699" s="4" t="s">
        <v>3</v>
      </c>
      <c r="O699" s="4">
        <v>2</v>
      </c>
      <c r="P699" s="4"/>
      <c r="Q699" s="4"/>
      <c r="R699" s="4"/>
      <c r="S699" s="4"/>
      <c r="T699" s="4"/>
      <c r="U699" s="4"/>
      <c r="V699" s="4"/>
      <c r="W699" s="4">
        <v>0</v>
      </c>
      <c r="X699" s="4">
        <v>1</v>
      </c>
      <c r="Y699" s="4">
        <v>0</v>
      </c>
      <c r="Z699" s="4"/>
      <c r="AA699" s="4"/>
      <c r="AB699" s="4"/>
    </row>
    <row r="700" spans="1:28" x14ac:dyDescent="0.2">
      <c r="A700" s="4">
        <v>50</v>
      </c>
      <c r="B700" s="4">
        <v>0</v>
      </c>
      <c r="C700" s="4">
        <v>0</v>
      </c>
      <c r="D700" s="4">
        <v>1</v>
      </c>
      <c r="E700" s="4">
        <v>204</v>
      </c>
      <c r="F700" s="4">
        <f>ROUND(Source!R686,O700)</f>
        <v>0</v>
      </c>
      <c r="G700" s="4" t="s">
        <v>128</v>
      </c>
      <c r="H700" s="4" t="s">
        <v>129</v>
      </c>
      <c r="I700" s="4"/>
      <c r="J700" s="4"/>
      <c r="K700" s="4">
        <v>-204</v>
      </c>
      <c r="L700" s="4">
        <v>13</v>
      </c>
      <c r="M700" s="4">
        <v>3</v>
      </c>
      <c r="N700" s="4" t="s">
        <v>3</v>
      </c>
      <c r="O700" s="4">
        <v>2</v>
      </c>
      <c r="P700" s="4"/>
      <c r="Q700" s="4"/>
      <c r="R700" s="4"/>
      <c r="S700" s="4"/>
      <c r="T700" s="4"/>
      <c r="U700" s="4"/>
      <c r="V700" s="4"/>
      <c r="W700" s="4">
        <v>0</v>
      </c>
      <c r="X700" s="4">
        <v>1</v>
      </c>
      <c r="Y700" s="4">
        <v>0</v>
      </c>
      <c r="Z700" s="4"/>
      <c r="AA700" s="4"/>
      <c r="AB700" s="4"/>
    </row>
    <row r="701" spans="1:28" x14ac:dyDescent="0.2">
      <c r="A701" s="4">
        <v>50</v>
      </c>
      <c r="B701" s="4">
        <v>0</v>
      </c>
      <c r="C701" s="4">
        <v>0</v>
      </c>
      <c r="D701" s="4">
        <v>1</v>
      </c>
      <c r="E701" s="4">
        <v>205</v>
      </c>
      <c r="F701" s="4">
        <f>ROUND(Source!S686,O701)</f>
        <v>0</v>
      </c>
      <c r="G701" s="4" t="s">
        <v>130</v>
      </c>
      <c r="H701" s="4" t="s">
        <v>131</v>
      </c>
      <c r="I701" s="4"/>
      <c r="J701" s="4"/>
      <c r="K701" s="4">
        <v>-205</v>
      </c>
      <c r="L701" s="4">
        <v>14</v>
      </c>
      <c r="M701" s="4">
        <v>3</v>
      </c>
      <c r="N701" s="4" t="s">
        <v>3</v>
      </c>
      <c r="O701" s="4">
        <v>2</v>
      </c>
      <c r="P701" s="4"/>
      <c r="Q701" s="4"/>
      <c r="R701" s="4"/>
      <c r="S701" s="4"/>
      <c r="T701" s="4"/>
      <c r="U701" s="4"/>
      <c r="V701" s="4"/>
      <c r="W701" s="4">
        <v>0</v>
      </c>
      <c r="X701" s="4">
        <v>1</v>
      </c>
      <c r="Y701" s="4">
        <v>0</v>
      </c>
      <c r="Z701" s="4"/>
      <c r="AA701" s="4"/>
      <c r="AB701" s="4"/>
    </row>
    <row r="702" spans="1:28" x14ac:dyDescent="0.2">
      <c r="A702" s="4">
        <v>50</v>
      </c>
      <c r="B702" s="4">
        <v>0</v>
      </c>
      <c r="C702" s="4">
        <v>0</v>
      </c>
      <c r="D702" s="4">
        <v>1</v>
      </c>
      <c r="E702" s="4">
        <v>232</v>
      </c>
      <c r="F702" s="4">
        <f>ROUND(Source!BC686,O702)</f>
        <v>0</v>
      </c>
      <c r="G702" s="4" t="s">
        <v>132</v>
      </c>
      <c r="H702" s="4" t="s">
        <v>133</v>
      </c>
      <c r="I702" s="4"/>
      <c r="J702" s="4"/>
      <c r="K702" s="4">
        <v>-232</v>
      </c>
      <c r="L702" s="4">
        <v>15</v>
      </c>
      <c r="M702" s="4">
        <v>3</v>
      </c>
      <c r="N702" s="4" t="s">
        <v>3</v>
      </c>
      <c r="O702" s="4">
        <v>2</v>
      </c>
      <c r="P702" s="4"/>
      <c r="Q702" s="4"/>
      <c r="R702" s="4"/>
      <c r="S702" s="4"/>
      <c r="T702" s="4"/>
      <c r="U702" s="4"/>
      <c r="V702" s="4"/>
      <c r="W702" s="4">
        <v>0</v>
      </c>
      <c r="X702" s="4">
        <v>1</v>
      </c>
      <c r="Y702" s="4">
        <v>0</v>
      </c>
      <c r="Z702" s="4"/>
      <c r="AA702" s="4"/>
      <c r="AB702" s="4"/>
    </row>
    <row r="703" spans="1:28" x14ac:dyDescent="0.2">
      <c r="A703" s="4">
        <v>50</v>
      </c>
      <c r="B703" s="4">
        <v>0</v>
      </c>
      <c r="C703" s="4">
        <v>0</v>
      </c>
      <c r="D703" s="4">
        <v>1</v>
      </c>
      <c r="E703" s="4">
        <v>214</v>
      </c>
      <c r="F703" s="4">
        <f>ROUND(Source!AS686,O703)</f>
        <v>43779.76</v>
      </c>
      <c r="G703" s="4" t="s">
        <v>134</v>
      </c>
      <c r="H703" s="4" t="s">
        <v>135</v>
      </c>
      <c r="I703" s="4"/>
      <c r="J703" s="4"/>
      <c r="K703" s="4">
        <v>-214</v>
      </c>
      <c r="L703" s="4">
        <v>16</v>
      </c>
      <c r="M703" s="4">
        <v>3</v>
      </c>
      <c r="N703" s="4" t="s">
        <v>3</v>
      </c>
      <c r="O703" s="4">
        <v>2</v>
      </c>
      <c r="P703" s="4"/>
      <c r="Q703" s="4"/>
      <c r="R703" s="4"/>
      <c r="S703" s="4"/>
      <c r="T703" s="4"/>
      <c r="U703" s="4"/>
      <c r="V703" s="4"/>
      <c r="W703" s="4">
        <v>43779.76</v>
      </c>
      <c r="X703" s="4">
        <v>1</v>
      </c>
      <c r="Y703" s="4">
        <v>43779.76</v>
      </c>
      <c r="Z703" s="4"/>
      <c r="AA703" s="4"/>
      <c r="AB703" s="4"/>
    </row>
    <row r="704" spans="1:28" x14ac:dyDescent="0.2">
      <c r="A704" s="4">
        <v>50</v>
      </c>
      <c r="B704" s="4">
        <v>0</v>
      </c>
      <c r="C704" s="4">
        <v>0</v>
      </c>
      <c r="D704" s="4">
        <v>1</v>
      </c>
      <c r="E704" s="4">
        <v>215</v>
      </c>
      <c r="F704" s="4">
        <f>ROUND(Source!AT686,O704)</f>
        <v>518439.55</v>
      </c>
      <c r="G704" s="4" t="s">
        <v>136</v>
      </c>
      <c r="H704" s="4" t="s">
        <v>137</v>
      </c>
      <c r="I704" s="4"/>
      <c r="J704" s="4"/>
      <c r="K704" s="4">
        <v>-215</v>
      </c>
      <c r="L704" s="4">
        <v>17</v>
      </c>
      <c r="M704" s="4">
        <v>3</v>
      </c>
      <c r="N704" s="4" t="s">
        <v>3</v>
      </c>
      <c r="O704" s="4">
        <v>2</v>
      </c>
      <c r="P704" s="4"/>
      <c r="Q704" s="4"/>
      <c r="R704" s="4"/>
      <c r="S704" s="4"/>
      <c r="T704" s="4"/>
      <c r="U704" s="4"/>
      <c r="V704" s="4"/>
      <c r="W704" s="4">
        <v>518439.55</v>
      </c>
      <c r="X704" s="4">
        <v>1</v>
      </c>
      <c r="Y704" s="4">
        <v>518439.55</v>
      </c>
      <c r="Z704" s="4"/>
      <c r="AA704" s="4"/>
      <c r="AB704" s="4"/>
    </row>
    <row r="705" spans="1:245" x14ac:dyDescent="0.2">
      <c r="A705" s="4">
        <v>50</v>
      </c>
      <c r="B705" s="4">
        <v>0</v>
      </c>
      <c r="C705" s="4">
        <v>0</v>
      </c>
      <c r="D705" s="4">
        <v>1</v>
      </c>
      <c r="E705" s="4">
        <v>217</v>
      </c>
      <c r="F705" s="4">
        <f>ROUND(Source!AU686,O705)</f>
        <v>0</v>
      </c>
      <c r="G705" s="4" t="s">
        <v>138</v>
      </c>
      <c r="H705" s="4" t="s">
        <v>139</v>
      </c>
      <c r="I705" s="4"/>
      <c r="J705" s="4"/>
      <c r="K705" s="4">
        <v>-217</v>
      </c>
      <c r="L705" s="4">
        <v>18</v>
      </c>
      <c r="M705" s="4">
        <v>3</v>
      </c>
      <c r="N705" s="4" t="s">
        <v>3</v>
      </c>
      <c r="O705" s="4">
        <v>2</v>
      </c>
      <c r="P705" s="4"/>
      <c r="Q705" s="4"/>
      <c r="R705" s="4"/>
      <c r="S705" s="4"/>
      <c r="T705" s="4"/>
      <c r="U705" s="4"/>
      <c r="V705" s="4"/>
      <c r="W705" s="4">
        <v>0</v>
      </c>
      <c r="X705" s="4">
        <v>1</v>
      </c>
      <c r="Y705" s="4">
        <v>0</v>
      </c>
      <c r="Z705" s="4"/>
      <c r="AA705" s="4"/>
      <c r="AB705" s="4"/>
    </row>
    <row r="706" spans="1:245" x14ac:dyDescent="0.2">
      <c r="A706" s="4">
        <v>50</v>
      </c>
      <c r="B706" s="4">
        <v>0</v>
      </c>
      <c r="C706" s="4">
        <v>0</v>
      </c>
      <c r="D706" s="4">
        <v>1</v>
      </c>
      <c r="E706" s="4">
        <v>230</v>
      </c>
      <c r="F706" s="4">
        <f>ROUND(Source!BA686,O706)</f>
        <v>0</v>
      </c>
      <c r="G706" s="4" t="s">
        <v>140</v>
      </c>
      <c r="H706" s="4" t="s">
        <v>141</v>
      </c>
      <c r="I706" s="4"/>
      <c r="J706" s="4"/>
      <c r="K706" s="4">
        <v>-230</v>
      </c>
      <c r="L706" s="4">
        <v>19</v>
      </c>
      <c r="M706" s="4">
        <v>3</v>
      </c>
      <c r="N706" s="4" t="s">
        <v>3</v>
      </c>
      <c r="O706" s="4">
        <v>2</v>
      </c>
      <c r="P706" s="4"/>
      <c r="Q706" s="4"/>
      <c r="R706" s="4"/>
      <c r="S706" s="4"/>
      <c r="T706" s="4"/>
      <c r="U706" s="4"/>
      <c r="V706" s="4"/>
      <c r="W706" s="4">
        <v>0</v>
      </c>
      <c r="X706" s="4">
        <v>1</v>
      </c>
      <c r="Y706" s="4">
        <v>0</v>
      </c>
      <c r="Z706" s="4"/>
      <c r="AA706" s="4"/>
      <c r="AB706" s="4"/>
    </row>
    <row r="707" spans="1:245" x14ac:dyDescent="0.2">
      <c r="A707" s="4">
        <v>50</v>
      </c>
      <c r="B707" s="4">
        <v>0</v>
      </c>
      <c r="C707" s="4">
        <v>0</v>
      </c>
      <c r="D707" s="4">
        <v>1</v>
      </c>
      <c r="E707" s="4">
        <v>206</v>
      </c>
      <c r="F707" s="4">
        <f>ROUND(Source!T686,O707)</f>
        <v>0</v>
      </c>
      <c r="G707" s="4" t="s">
        <v>142</v>
      </c>
      <c r="H707" s="4" t="s">
        <v>143</v>
      </c>
      <c r="I707" s="4"/>
      <c r="J707" s="4"/>
      <c r="K707" s="4">
        <v>-206</v>
      </c>
      <c r="L707" s="4">
        <v>20</v>
      </c>
      <c r="M707" s="4">
        <v>3</v>
      </c>
      <c r="N707" s="4" t="s">
        <v>3</v>
      </c>
      <c r="O707" s="4">
        <v>2</v>
      </c>
      <c r="P707" s="4"/>
      <c r="Q707" s="4"/>
      <c r="R707" s="4"/>
      <c r="S707" s="4"/>
      <c r="T707" s="4"/>
      <c r="U707" s="4"/>
      <c r="V707" s="4"/>
      <c r="W707" s="4">
        <v>0</v>
      </c>
      <c r="X707" s="4">
        <v>1</v>
      </c>
      <c r="Y707" s="4">
        <v>0</v>
      </c>
      <c r="Z707" s="4"/>
      <c r="AA707" s="4"/>
      <c r="AB707" s="4"/>
    </row>
    <row r="708" spans="1:245" x14ac:dyDescent="0.2">
      <c r="A708" s="4">
        <v>50</v>
      </c>
      <c r="B708" s="4">
        <v>0</v>
      </c>
      <c r="C708" s="4">
        <v>0</v>
      </c>
      <c r="D708" s="4">
        <v>1</v>
      </c>
      <c r="E708" s="4">
        <v>207</v>
      </c>
      <c r="F708" s="4">
        <f>Source!U686</f>
        <v>0</v>
      </c>
      <c r="G708" s="4" t="s">
        <v>144</v>
      </c>
      <c r="H708" s="4" t="s">
        <v>145</v>
      </c>
      <c r="I708" s="4"/>
      <c r="J708" s="4"/>
      <c r="K708" s="4">
        <v>-207</v>
      </c>
      <c r="L708" s="4">
        <v>21</v>
      </c>
      <c r="M708" s="4">
        <v>3</v>
      </c>
      <c r="N708" s="4" t="s">
        <v>3</v>
      </c>
      <c r="O708" s="4">
        <v>-1</v>
      </c>
      <c r="P708" s="4"/>
      <c r="Q708" s="4"/>
      <c r="R708" s="4"/>
      <c r="S708" s="4"/>
      <c r="T708" s="4"/>
      <c r="U708" s="4"/>
      <c r="V708" s="4"/>
      <c r="W708" s="4">
        <v>0</v>
      </c>
      <c r="X708" s="4">
        <v>1</v>
      </c>
      <c r="Y708" s="4">
        <v>0</v>
      </c>
      <c r="Z708" s="4"/>
      <c r="AA708" s="4"/>
      <c r="AB708" s="4"/>
    </row>
    <row r="709" spans="1:245" x14ac:dyDescent="0.2">
      <c r="A709" s="4">
        <v>50</v>
      </c>
      <c r="B709" s="4">
        <v>0</v>
      </c>
      <c r="C709" s="4">
        <v>0</v>
      </c>
      <c r="D709" s="4">
        <v>1</v>
      </c>
      <c r="E709" s="4">
        <v>208</v>
      </c>
      <c r="F709" s="4">
        <f>Source!V686</f>
        <v>0</v>
      </c>
      <c r="G709" s="4" t="s">
        <v>146</v>
      </c>
      <c r="H709" s="4" t="s">
        <v>147</v>
      </c>
      <c r="I709" s="4"/>
      <c r="J709" s="4"/>
      <c r="K709" s="4">
        <v>-208</v>
      </c>
      <c r="L709" s="4">
        <v>22</v>
      </c>
      <c r="M709" s="4">
        <v>3</v>
      </c>
      <c r="N709" s="4" t="s">
        <v>3</v>
      </c>
      <c r="O709" s="4">
        <v>-1</v>
      </c>
      <c r="P709" s="4"/>
      <c r="Q709" s="4"/>
      <c r="R709" s="4"/>
      <c r="S709" s="4"/>
      <c r="T709" s="4"/>
      <c r="U709" s="4"/>
      <c r="V709" s="4"/>
      <c r="W709" s="4">
        <v>0</v>
      </c>
      <c r="X709" s="4">
        <v>1</v>
      </c>
      <c r="Y709" s="4">
        <v>0</v>
      </c>
      <c r="Z709" s="4"/>
      <c r="AA709" s="4"/>
      <c r="AB709" s="4"/>
    </row>
    <row r="710" spans="1:245" x14ac:dyDescent="0.2">
      <c r="A710" s="4">
        <v>50</v>
      </c>
      <c r="B710" s="4">
        <v>0</v>
      </c>
      <c r="C710" s="4">
        <v>0</v>
      </c>
      <c r="D710" s="4">
        <v>1</v>
      </c>
      <c r="E710" s="4">
        <v>209</v>
      </c>
      <c r="F710" s="4">
        <f>ROUND(Source!W686,O710)</f>
        <v>0</v>
      </c>
      <c r="G710" s="4" t="s">
        <v>148</v>
      </c>
      <c r="H710" s="4" t="s">
        <v>149</v>
      </c>
      <c r="I710" s="4"/>
      <c r="J710" s="4"/>
      <c r="K710" s="4">
        <v>-209</v>
      </c>
      <c r="L710" s="4">
        <v>23</v>
      </c>
      <c r="M710" s="4">
        <v>3</v>
      </c>
      <c r="N710" s="4" t="s">
        <v>3</v>
      </c>
      <c r="O710" s="4">
        <v>2</v>
      </c>
      <c r="P710" s="4"/>
      <c r="Q710" s="4"/>
      <c r="R710" s="4"/>
      <c r="S710" s="4"/>
      <c r="T710" s="4"/>
      <c r="U710" s="4"/>
      <c r="V710" s="4"/>
      <c r="W710" s="4">
        <v>0</v>
      </c>
      <c r="X710" s="4">
        <v>1</v>
      </c>
      <c r="Y710" s="4">
        <v>0</v>
      </c>
      <c r="Z710" s="4"/>
      <c r="AA710" s="4"/>
      <c r="AB710" s="4"/>
    </row>
    <row r="711" spans="1:245" x14ac:dyDescent="0.2">
      <c r="A711" s="4">
        <v>50</v>
      </c>
      <c r="B711" s="4">
        <v>0</v>
      </c>
      <c r="C711" s="4">
        <v>0</v>
      </c>
      <c r="D711" s="4">
        <v>1</v>
      </c>
      <c r="E711" s="4">
        <v>233</v>
      </c>
      <c r="F711" s="4">
        <f>ROUND(Source!BD686,O711)</f>
        <v>0</v>
      </c>
      <c r="G711" s="4" t="s">
        <v>150</v>
      </c>
      <c r="H711" s="4" t="s">
        <v>151</v>
      </c>
      <c r="I711" s="4"/>
      <c r="J711" s="4"/>
      <c r="K711" s="4">
        <v>-233</v>
      </c>
      <c r="L711" s="4">
        <v>24</v>
      </c>
      <c r="M711" s="4">
        <v>3</v>
      </c>
      <c r="N711" s="4" t="s">
        <v>3</v>
      </c>
      <c r="O711" s="4">
        <v>2</v>
      </c>
      <c r="P711" s="4"/>
      <c r="Q711" s="4"/>
      <c r="R711" s="4"/>
      <c r="S711" s="4"/>
      <c r="T711" s="4"/>
      <c r="U711" s="4"/>
      <c r="V711" s="4"/>
      <c r="W711" s="4">
        <v>0</v>
      </c>
      <c r="X711" s="4">
        <v>1</v>
      </c>
      <c r="Y711" s="4">
        <v>0</v>
      </c>
      <c r="Z711" s="4"/>
      <c r="AA711" s="4"/>
      <c r="AB711" s="4"/>
    </row>
    <row r="712" spans="1:245" x14ac:dyDescent="0.2">
      <c r="A712" s="4">
        <v>50</v>
      </c>
      <c r="B712" s="4">
        <v>0</v>
      </c>
      <c r="C712" s="4">
        <v>0</v>
      </c>
      <c r="D712" s="4">
        <v>1</v>
      </c>
      <c r="E712" s="4">
        <v>210</v>
      </c>
      <c r="F712" s="4">
        <f>ROUND(Source!X686,O712)</f>
        <v>0</v>
      </c>
      <c r="G712" s="4" t="s">
        <v>152</v>
      </c>
      <c r="H712" s="4" t="s">
        <v>153</v>
      </c>
      <c r="I712" s="4"/>
      <c r="J712" s="4"/>
      <c r="K712" s="4">
        <v>-210</v>
      </c>
      <c r="L712" s="4">
        <v>25</v>
      </c>
      <c r="M712" s="4">
        <v>3</v>
      </c>
      <c r="N712" s="4" t="s">
        <v>3</v>
      </c>
      <c r="O712" s="4">
        <v>2</v>
      </c>
      <c r="P712" s="4"/>
      <c r="Q712" s="4"/>
      <c r="R712" s="4"/>
      <c r="S712" s="4"/>
      <c r="T712" s="4"/>
      <c r="U712" s="4"/>
      <c r="V712" s="4"/>
      <c r="W712" s="4">
        <v>0</v>
      </c>
      <c r="X712" s="4">
        <v>1</v>
      </c>
      <c r="Y712" s="4">
        <v>0</v>
      </c>
      <c r="Z712" s="4"/>
      <c r="AA712" s="4"/>
      <c r="AB712" s="4"/>
    </row>
    <row r="713" spans="1:245" x14ac:dyDescent="0.2">
      <c r="A713" s="4">
        <v>50</v>
      </c>
      <c r="B713" s="4">
        <v>0</v>
      </c>
      <c r="C713" s="4">
        <v>0</v>
      </c>
      <c r="D713" s="4">
        <v>1</v>
      </c>
      <c r="E713" s="4">
        <v>211</v>
      </c>
      <c r="F713" s="4">
        <f>ROUND(Source!Y686,O713)</f>
        <v>0</v>
      </c>
      <c r="G713" s="4" t="s">
        <v>154</v>
      </c>
      <c r="H713" s="4" t="s">
        <v>155</v>
      </c>
      <c r="I713" s="4"/>
      <c r="J713" s="4"/>
      <c r="K713" s="4">
        <v>-211</v>
      </c>
      <c r="L713" s="4">
        <v>26</v>
      </c>
      <c r="M713" s="4">
        <v>3</v>
      </c>
      <c r="N713" s="4" t="s">
        <v>3</v>
      </c>
      <c r="O713" s="4">
        <v>2</v>
      </c>
      <c r="P713" s="4"/>
      <c r="Q713" s="4"/>
      <c r="R713" s="4"/>
      <c r="S713" s="4"/>
      <c r="T713" s="4"/>
      <c r="U713" s="4"/>
      <c r="V713" s="4"/>
      <c r="W713" s="4">
        <v>0</v>
      </c>
      <c r="X713" s="4">
        <v>1</v>
      </c>
      <c r="Y713" s="4">
        <v>0</v>
      </c>
      <c r="Z713" s="4"/>
      <c r="AA713" s="4"/>
      <c r="AB713" s="4"/>
    </row>
    <row r="714" spans="1:245" x14ac:dyDescent="0.2">
      <c r="A714" s="4">
        <v>50</v>
      </c>
      <c r="B714" s="4">
        <v>0</v>
      </c>
      <c r="C714" s="4">
        <v>0</v>
      </c>
      <c r="D714" s="4">
        <v>1</v>
      </c>
      <c r="E714" s="4">
        <v>224</v>
      </c>
      <c r="F714" s="4">
        <f>ROUND(Source!AR686,O714)</f>
        <v>562219.31000000006</v>
      </c>
      <c r="G714" s="4" t="s">
        <v>156</v>
      </c>
      <c r="H714" s="4" t="s">
        <v>157</v>
      </c>
      <c r="I714" s="4"/>
      <c r="J714" s="4"/>
      <c r="K714" s="4">
        <v>-224</v>
      </c>
      <c r="L714" s="4">
        <v>27</v>
      </c>
      <c r="M714" s="4">
        <v>3</v>
      </c>
      <c r="N714" s="4" t="s">
        <v>3</v>
      </c>
      <c r="O714" s="4">
        <v>2</v>
      </c>
      <c r="P714" s="4"/>
      <c r="Q714" s="4"/>
      <c r="R714" s="4"/>
      <c r="S714" s="4"/>
      <c r="T714" s="4"/>
      <c r="U714" s="4"/>
      <c r="V714" s="4"/>
      <c r="W714" s="4">
        <v>562219.31000000006</v>
      </c>
      <c r="X714" s="4">
        <v>1</v>
      </c>
      <c r="Y714" s="4">
        <v>562219.31000000006</v>
      </c>
      <c r="Z714" s="4"/>
      <c r="AA714" s="4"/>
      <c r="AB714" s="4"/>
    </row>
    <row r="716" spans="1:245" x14ac:dyDescent="0.2">
      <c r="A716" s="1">
        <v>4</v>
      </c>
      <c r="B716" s="1">
        <v>0</v>
      </c>
      <c r="C716" s="1"/>
      <c r="D716" s="1">
        <f>ROW(A723)</f>
        <v>723</v>
      </c>
      <c r="E716" s="1"/>
      <c r="F716" s="1" t="s">
        <v>18</v>
      </c>
      <c r="G716" s="1" t="s">
        <v>278</v>
      </c>
      <c r="H716" s="1" t="s">
        <v>3</v>
      </c>
      <c r="I716" s="1">
        <v>0</v>
      </c>
      <c r="J716" s="1"/>
      <c r="K716" s="1">
        <v>0</v>
      </c>
      <c r="L716" s="1"/>
      <c r="M716" s="1" t="s">
        <v>3</v>
      </c>
      <c r="N716" s="1"/>
      <c r="O716" s="1"/>
      <c r="P716" s="1"/>
      <c r="Q716" s="1"/>
      <c r="R716" s="1"/>
      <c r="S716" s="1">
        <v>0</v>
      </c>
      <c r="T716" s="1"/>
      <c r="U716" s="1" t="s">
        <v>3</v>
      </c>
      <c r="V716" s="1">
        <v>0</v>
      </c>
      <c r="W716" s="1"/>
      <c r="X716" s="1"/>
      <c r="Y716" s="1"/>
      <c r="Z716" s="1"/>
      <c r="AA716" s="1"/>
      <c r="AB716" s="1" t="s">
        <v>3</v>
      </c>
      <c r="AC716" s="1" t="s">
        <v>3</v>
      </c>
      <c r="AD716" s="1" t="s">
        <v>3</v>
      </c>
      <c r="AE716" s="1" t="s">
        <v>3</v>
      </c>
      <c r="AF716" s="1" t="s">
        <v>3</v>
      </c>
      <c r="AG716" s="1" t="s">
        <v>3</v>
      </c>
      <c r="AH716" s="1"/>
      <c r="AI716" s="1"/>
      <c r="AJ716" s="1"/>
      <c r="AK716" s="1"/>
      <c r="AL716" s="1"/>
      <c r="AM716" s="1"/>
      <c r="AN716" s="1"/>
      <c r="AO716" s="1"/>
      <c r="AP716" s="1" t="s">
        <v>3</v>
      </c>
      <c r="AQ716" s="1" t="s">
        <v>3</v>
      </c>
      <c r="AR716" s="1" t="s">
        <v>3</v>
      </c>
      <c r="AS716" s="1"/>
      <c r="AT716" s="1"/>
      <c r="AU716" s="1"/>
      <c r="AV716" s="1"/>
      <c r="AW716" s="1"/>
      <c r="AX716" s="1"/>
      <c r="AY716" s="1"/>
      <c r="AZ716" s="1" t="s">
        <v>3</v>
      </c>
      <c r="BA716" s="1"/>
      <c r="BB716" s="1" t="s">
        <v>3</v>
      </c>
      <c r="BC716" s="1" t="s">
        <v>3</v>
      </c>
      <c r="BD716" s="1" t="s">
        <v>3</v>
      </c>
      <c r="BE716" s="1" t="s">
        <v>3</v>
      </c>
      <c r="BF716" s="1" t="s">
        <v>3</v>
      </c>
      <c r="BG716" s="1" t="s">
        <v>3</v>
      </c>
      <c r="BH716" s="1" t="s">
        <v>3</v>
      </c>
      <c r="BI716" s="1" t="s">
        <v>3</v>
      </c>
      <c r="BJ716" s="1" t="s">
        <v>3</v>
      </c>
      <c r="BK716" s="1" t="s">
        <v>3</v>
      </c>
      <c r="BL716" s="1" t="s">
        <v>3</v>
      </c>
      <c r="BM716" s="1" t="s">
        <v>3</v>
      </c>
      <c r="BN716" s="1" t="s">
        <v>3</v>
      </c>
      <c r="BO716" s="1" t="s">
        <v>3</v>
      </c>
      <c r="BP716" s="1" t="s">
        <v>3</v>
      </c>
      <c r="BQ716" s="1"/>
      <c r="BR716" s="1"/>
      <c r="BS716" s="1"/>
      <c r="BT716" s="1"/>
      <c r="BU716" s="1"/>
      <c r="BV716" s="1"/>
      <c r="BW716" s="1"/>
      <c r="BX716" s="1">
        <v>0</v>
      </c>
      <c r="BY716" s="1"/>
      <c r="BZ716" s="1"/>
      <c r="CA716" s="1"/>
      <c r="CB716" s="1"/>
      <c r="CC716" s="1"/>
      <c r="CD716" s="1"/>
      <c r="CE716" s="1"/>
      <c r="CF716" s="1"/>
      <c r="CG716" s="1"/>
      <c r="CH716" s="1"/>
      <c r="CI716" s="1"/>
      <c r="CJ716" s="1">
        <v>0</v>
      </c>
    </row>
    <row r="718" spans="1:245" x14ac:dyDescent="0.2">
      <c r="A718" s="2">
        <v>52</v>
      </c>
      <c r="B718" s="2">
        <f t="shared" ref="B718:G718" si="581">B723</f>
        <v>0</v>
      </c>
      <c r="C718" s="2">
        <f t="shared" si="581"/>
        <v>4</v>
      </c>
      <c r="D718" s="2">
        <f t="shared" si="581"/>
        <v>716</v>
      </c>
      <c r="E718" s="2">
        <f t="shared" si="581"/>
        <v>0</v>
      </c>
      <c r="F718" s="2" t="str">
        <f t="shared" si="581"/>
        <v>Новый раздел</v>
      </c>
      <c r="G718" s="2" t="str">
        <f t="shared" si="581"/>
        <v>Оборудование</v>
      </c>
      <c r="H718" s="2"/>
      <c r="I718" s="2"/>
      <c r="J718" s="2"/>
      <c r="K718" s="2"/>
      <c r="L718" s="2"/>
      <c r="M718" s="2"/>
      <c r="N718" s="2"/>
      <c r="O718" s="2">
        <f t="shared" ref="O718:AT718" si="582">O723</f>
        <v>142290.09</v>
      </c>
      <c r="P718" s="2">
        <f t="shared" si="582"/>
        <v>142290.09</v>
      </c>
      <c r="Q718" s="2">
        <f t="shared" si="582"/>
        <v>0</v>
      </c>
      <c r="R718" s="2">
        <f t="shared" si="582"/>
        <v>0</v>
      </c>
      <c r="S718" s="2">
        <f t="shared" si="582"/>
        <v>0</v>
      </c>
      <c r="T718" s="2">
        <f t="shared" si="582"/>
        <v>0</v>
      </c>
      <c r="U718" s="2">
        <f t="shared" si="582"/>
        <v>0</v>
      </c>
      <c r="V718" s="2">
        <f t="shared" si="582"/>
        <v>0</v>
      </c>
      <c r="W718" s="2">
        <f t="shared" si="582"/>
        <v>0</v>
      </c>
      <c r="X718" s="2">
        <f t="shared" si="582"/>
        <v>0</v>
      </c>
      <c r="Y718" s="2">
        <f t="shared" si="582"/>
        <v>0</v>
      </c>
      <c r="Z718" s="2">
        <f t="shared" si="582"/>
        <v>0</v>
      </c>
      <c r="AA718" s="2">
        <f t="shared" si="582"/>
        <v>0</v>
      </c>
      <c r="AB718" s="2">
        <f t="shared" si="582"/>
        <v>142290.09</v>
      </c>
      <c r="AC718" s="2">
        <f t="shared" si="582"/>
        <v>142290.09</v>
      </c>
      <c r="AD718" s="2">
        <f t="shared" si="582"/>
        <v>0</v>
      </c>
      <c r="AE718" s="2">
        <f t="shared" si="582"/>
        <v>0</v>
      </c>
      <c r="AF718" s="2">
        <f t="shared" si="582"/>
        <v>0</v>
      </c>
      <c r="AG718" s="2">
        <f t="shared" si="582"/>
        <v>0</v>
      </c>
      <c r="AH718" s="2">
        <f t="shared" si="582"/>
        <v>0</v>
      </c>
      <c r="AI718" s="2">
        <f t="shared" si="582"/>
        <v>0</v>
      </c>
      <c r="AJ718" s="2">
        <f t="shared" si="582"/>
        <v>0</v>
      </c>
      <c r="AK718" s="2">
        <f t="shared" si="582"/>
        <v>0</v>
      </c>
      <c r="AL718" s="2">
        <f t="shared" si="582"/>
        <v>0</v>
      </c>
      <c r="AM718" s="2">
        <f t="shared" si="582"/>
        <v>0</v>
      </c>
      <c r="AN718" s="2">
        <f t="shared" si="582"/>
        <v>0</v>
      </c>
      <c r="AO718" s="2">
        <f t="shared" si="582"/>
        <v>0</v>
      </c>
      <c r="AP718" s="2">
        <f t="shared" si="582"/>
        <v>0</v>
      </c>
      <c r="AQ718" s="2">
        <f t="shared" si="582"/>
        <v>0</v>
      </c>
      <c r="AR718" s="2">
        <f t="shared" si="582"/>
        <v>142290.09</v>
      </c>
      <c r="AS718" s="2">
        <f t="shared" si="582"/>
        <v>142290.09</v>
      </c>
      <c r="AT718" s="2">
        <f t="shared" si="582"/>
        <v>0</v>
      </c>
      <c r="AU718" s="2">
        <f t="shared" ref="AU718:BZ718" si="583">AU723</f>
        <v>0</v>
      </c>
      <c r="AV718" s="2">
        <f t="shared" si="583"/>
        <v>142290.09</v>
      </c>
      <c r="AW718" s="2">
        <f t="shared" si="583"/>
        <v>142290.09</v>
      </c>
      <c r="AX718" s="2">
        <f t="shared" si="583"/>
        <v>0</v>
      </c>
      <c r="AY718" s="2">
        <f t="shared" si="583"/>
        <v>142290.09</v>
      </c>
      <c r="AZ718" s="2">
        <f t="shared" si="583"/>
        <v>0</v>
      </c>
      <c r="BA718" s="2">
        <f t="shared" si="583"/>
        <v>0</v>
      </c>
      <c r="BB718" s="2">
        <f t="shared" si="583"/>
        <v>0</v>
      </c>
      <c r="BC718" s="2">
        <f t="shared" si="583"/>
        <v>0</v>
      </c>
      <c r="BD718" s="2">
        <f t="shared" si="583"/>
        <v>0</v>
      </c>
      <c r="BE718" s="2">
        <f t="shared" si="583"/>
        <v>0</v>
      </c>
      <c r="BF718" s="2">
        <f t="shared" si="583"/>
        <v>0</v>
      </c>
      <c r="BG718" s="2">
        <f t="shared" si="583"/>
        <v>0</v>
      </c>
      <c r="BH718" s="2">
        <f t="shared" si="583"/>
        <v>0</v>
      </c>
      <c r="BI718" s="2">
        <f t="shared" si="583"/>
        <v>0</v>
      </c>
      <c r="BJ718" s="2">
        <f t="shared" si="583"/>
        <v>0</v>
      </c>
      <c r="BK718" s="2">
        <f t="shared" si="583"/>
        <v>0</v>
      </c>
      <c r="BL718" s="2">
        <f t="shared" si="583"/>
        <v>0</v>
      </c>
      <c r="BM718" s="2">
        <f t="shared" si="583"/>
        <v>0</v>
      </c>
      <c r="BN718" s="2">
        <f t="shared" si="583"/>
        <v>0</v>
      </c>
      <c r="BO718" s="2">
        <f t="shared" si="583"/>
        <v>0</v>
      </c>
      <c r="BP718" s="2">
        <f t="shared" si="583"/>
        <v>0</v>
      </c>
      <c r="BQ718" s="2">
        <f t="shared" si="583"/>
        <v>0</v>
      </c>
      <c r="BR718" s="2">
        <f t="shared" si="583"/>
        <v>0</v>
      </c>
      <c r="BS718" s="2">
        <f t="shared" si="583"/>
        <v>0</v>
      </c>
      <c r="BT718" s="2">
        <f t="shared" si="583"/>
        <v>0</v>
      </c>
      <c r="BU718" s="2">
        <f t="shared" si="583"/>
        <v>0</v>
      </c>
      <c r="BV718" s="2">
        <f t="shared" si="583"/>
        <v>0</v>
      </c>
      <c r="BW718" s="2">
        <f t="shared" si="583"/>
        <v>0</v>
      </c>
      <c r="BX718" s="2">
        <f t="shared" si="583"/>
        <v>0</v>
      </c>
      <c r="BY718" s="2">
        <f t="shared" si="583"/>
        <v>0</v>
      </c>
      <c r="BZ718" s="2">
        <f t="shared" si="583"/>
        <v>0</v>
      </c>
      <c r="CA718" s="2">
        <f t="shared" ref="CA718:DF718" si="584">CA723</f>
        <v>142290.09</v>
      </c>
      <c r="CB718" s="2">
        <f t="shared" si="584"/>
        <v>142290.09</v>
      </c>
      <c r="CC718" s="2">
        <f t="shared" si="584"/>
        <v>0</v>
      </c>
      <c r="CD718" s="2">
        <f t="shared" si="584"/>
        <v>0</v>
      </c>
      <c r="CE718" s="2">
        <f t="shared" si="584"/>
        <v>142290.09</v>
      </c>
      <c r="CF718" s="2">
        <f t="shared" si="584"/>
        <v>142290.09</v>
      </c>
      <c r="CG718" s="2">
        <f t="shared" si="584"/>
        <v>0</v>
      </c>
      <c r="CH718" s="2">
        <f t="shared" si="584"/>
        <v>142290.09</v>
      </c>
      <c r="CI718" s="2">
        <f t="shared" si="584"/>
        <v>0</v>
      </c>
      <c r="CJ718" s="2">
        <f t="shared" si="584"/>
        <v>0</v>
      </c>
      <c r="CK718" s="2">
        <f t="shared" si="584"/>
        <v>0</v>
      </c>
      <c r="CL718" s="2">
        <f t="shared" si="584"/>
        <v>0</v>
      </c>
      <c r="CM718" s="2">
        <f t="shared" si="584"/>
        <v>0</v>
      </c>
      <c r="CN718" s="2">
        <f t="shared" si="584"/>
        <v>0</v>
      </c>
      <c r="CO718" s="2">
        <f t="shared" si="584"/>
        <v>0</v>
      </c>
      <c r="CP718" s="2">
        <f t="shared" si="584"/>
        <v>0</v>
      </c>
      <c r="CQ718" s="2">
        <f t="shared" si="584"/>
        <v>0</v>
      </c>
      <c r="CR718" s="2">
        <f t="shared" si="584"/>
        <v>0</v>
      </c>
      <c r="CS718" s="2">
        <f t="shared" si="584"/>
        <v>0</v>
      </c>
      <c r="CT718" s="2">
        <f t="shared" si="584"/>
        <v>0</v>
      </c>
      <c r="CU718" s="2">
        <f t="shared" si="584"/>
        <v>0</v>
      </c>
      <c r="CV718" s="2">
        <f t="shared" si="584"/>
        <v>0</v>
      </c>
      <c r="CW718" s="2">
        <f t="shared" si="584"/>
        <v>0</v>
      </c>
      <c r="CX718" s="2">
        <f t="shared" si="584"/>
        <v>0</v>
      </c>
      <c r="CY718" s="2">
        <f t="shared" si="584"/>
        <v>0</v>
      </c>
      <c r="CZ718" s="2">
        <f t="shared" si="584"/>
        <v>0</v>
      </c>
      <c r="DA718" s="2">
        <f t="shared" si="584"/>
        <v>0</v>
      </c>
      <c r="DB718" s="2">
        <f t="shared" si="584"/>
        <v>0</v>
      </c>
      <c r="DC718" s="2">
        <f t="shared" si="584"/>
        <v>0</v>
      </c>
      <c r="DD718" s="2">
        <f t="shared" si="584"/>
        <v>0</v>
      </c>
      <c r="DE718" s="2">
        <f t="shared" si="584"/>
        <v>0</v>
      </c>
      <c r="DF718" s="2">
        <f t="shared" si="584"/>
        <v>0</v>
      </c>
      <c r="DG718" s="3">
        <f t="shared" ref="DG718:EL718" si="585">DG723</f>
        <v>0</v>
      </c>
      <c r="DH718" s="3">
        <f t="shared" si="585"/>
        <v>0</v>
      </c>
      <c r="DI718" s="3">
        <f t="shared" si="585"/>
        <v>0</v>
      </c>
      <c r="DJ718" s="3">
        <f t="shared" si="585"/>
        <v>0</v>
      </c>
      <c r="DK718" s="3">
        <f t="shared" si="585"/>
        <v>0</v>
      </c>
      <c r="DL718" s="3">
        <f t="shared" si="585"/>
        <v>0</v>
      </c>
      <c r="DM718" s="3">
        <f t="shared" si="585"/>
        <v>0</v>
      </c>
      <c r="DN718" s="3">
        <f t="shared" si="585"/>
        <v>0</v>
      </c>
      <c r="DO718" s="3">
        <f t="shared" si="585"/>
        <v>0</v>
      </c>
      <c r="DP718" s="3">
        <f t="shared" si="585"/>
        <v>0</v>
      </c>
      <c r="DQ718" s="3">
        <f t="shared" si="585"/>
        <v>0</v>
      </c>
      <c r="DR718" s="3">
        <f t="shared" si="585"/>
        <v>0</v>
      </c>
      <c r="DS718" s="3">
        <f t="shared" si="585"/>
        <v>0</v>
      </c>
      <c r="DT718" s="3">
        <f t="shared" si="585"/>
        <v>0</v>
      </c>
      <c r="DU718" s="3">
        <f t="shared" si="585"/>
        <v>0</v>
      </c>
      <c r="DV718" s="3">
        <f t="shared" si="585"/>
        <v>0</v>
      </c>
      <c r="DW718" s="3">
        <f t="shared" si="585"/>
        <v>0</v>
      </c>
      <c r="DX718" s="3">
        <f t="shared" si="585"/>
        <v>0</v>
      </c>
      <c r="DY718" s="3">
        <f t="shared" si="585"/>
        <v>0</v>
      </c>
      <c r="DZ718" s="3">
        <f t="shared" si="585"/>
        <v>0</v>
      </c>
      <c r="EA718" s="3">
        <f t="shared" si="585"/>
        <v>0</v>
      </c>
      <c r="EB718" s="3">
        <f t="shared" si="585"/>
        <v>0</v>
      </c>
      <c r="EC718" s="3">
        <f t="shared" si="585"/>
        <v>0</v>
      </c>
      <c r="ED718" s="3">
        <f t="shared" si="585"/>
        <v>0</v>
      </c>
      <c r="EE718" s="3">
        <f t="shared" si="585"/>
        <v>0</v>
      </c>
      <c r="EF718" s="3">
        <f t="shared" si="585"/>
        <v>0</v>
      </c>
      <c r="EG718" s="3">
        <f t="shared" si="585"/>
        <v>0</v>
      </c>
      <c r="EH718" s="3">
        <f t="shared" si="585"/>
        <v>0</v>
      </c>
      <c r="EI718" s="3">
        <f t="shared" si="585"/>
        <v>0</v>
      </c>
      <c r="EJ718" s="3">
        <f t="shared" si="585"/>
        <v>0</v>
      </c>
      <c r="EK718" s="3">
        <f t="shared" si="585"/>
        <v>0</v>
      </c>
      <c r="EL718" s="3">
        <f t="shared" si="585"/>
        <v>0</v>
      </c>
      <c r="EM718" s="3">
        <f t="shared" ref="EM718:FR718" si="586">EM723</f>
        <v>0</v>
      </c>
      <c r="EN718" s="3">
        <f t="shared" si="586"/>
        <v>0</v>
      </c>
      <c r="EO718" s="3">
        <f t="shared" si="586"/>
        <v>0</v>
      </c>
      <c r="EP718" s="3">
        <f t="shared" si="586"/>
        <v>0</v>
      </c>
      <c r="EQ718" s="3">
        <f t="shared" si="586"/>
        <v>0</v>
      </c>
      <c r="ER718" s="3">
        <f t="shared" si="586"/>
        <v>0</v>
      </c>
      <c r="ES718" s="3">
        <f t="shared" si="586"/>
        <v>0</v>
      </c>
      <c r="ET718" s="3">
        <f t="shared" si="586"/>
        <v>0</v>
      </c>
      <c r="EU718" s="3">
        <f t="shared" si="586"/>
        <v>0</v>
      </c>
      <c r="EV718" s="3">
        <f t="shared" si="586"/>
        <v>0</v>
      </c>
      <c r="EW718" s="3">
        <f t="shared" si="586"/>
        <v>0</v>
      </c>
      <c r="EX718" s="3">
        <f t="shared" si="586"/>
        <v>0</v>
      </c>
      <c r="EY718" s="3">
        <f t="shared" si="586"/>
        <v>0</v>
      </c>
      <c r="EZ718" s="3">
        <f t="shared" si="586"/>
        <v>0</v>
      </c>
      <c r="FA718" s="3">
        <f t="shared" si="586"/>
        <v>0</v>
      </c>
      <c r="FB718" s="3">
        <f t="shared" si="586"/>
        <v>0</v>
      </c>
      <c r="FC718" s="3">
        <f t="shared" si="586"/>
        <v>0</v>
      </c>
      <c r="FD718" s="3">
        <f t="shared" si="586"/>
        <v>0</v>
      </c>
      <c r="FE718" s="3">
        <f t="shared" si="586"/>
        <v>0</v>
      </c>
      <c r="FF718" s="3">
        <f t="shared" si="586"/>
        <v>0</v>
      </c>
      <c r="FG718" s="3">
        <f t="shared" si="586"/>
        <v>0</v>
      </c>
      <c r="FH718" s="3">
        <f t="shared" si="586"/>
        <v>0</v>
      </c>
      <c r="FI718" s="3">
        <f t="shared" si="586"/>
        <v>0</v>
      </c>
      <c r="FJ718" s="3">
        <f t="shared" si="586"/>
        <v>0</v>
      </c>
      <c r="FK718" s="3">
        <f t="shared" si="586"/>
        <v>0</v>
      </c>
      <c r="FL718" s="3">
        <f t="shared" si="586"/>
        <v>0</v>
      </c>
      <c r="FM718" s="3">
        <f t="shared" si="586"/>
        <v>0</v>
      </c>
      <c r="FN718" s="3">
        <f t="shared" si="586"/>
        <v>0</v>
      </c>
      <c r="FO718" s="3">
        <f t="shared" si="586"/>
        <v>0</v>
      </c>
      <c r="FP718" s="3">
        <f t="shared" si="586"/>
        <v>0</v>
      </c>
      <c r="FQ718" s="3">
        <f t="shared" si="586"/>
        <v>0</v>
      </c>
      <c r="FR718" s="3">
        <f t="shared" si="586"/>
        <v>0</v>
      </c>
      <c r="FS718" s="3">
        <f t="shared" ref="FS718:GX718" si="587">FS723</f>
        <v>0</v>
      </c>
      <c r="FT718" s="3">
        <f t="shared" si="587"/>
        <v>0</v>
      </c>
      <c r="FU718" s="3">
        <f t="shared" si="587"/>
        <v>0</v>
      </c>
      <c r="FV718" s="3">
        <f t="shared" si="587"/>
        <v>0</v>
      </c>
      <c r="FW718" s="3">
        <f t="shared" si="587"/>
        <v>0</v>
      </c>
      <c r="FX718" s="3">
        <f t="shared" si="587"/>
        <v>0</v>
      </c>
      <c r="FY718" s="3">
        <f t="shared" si="587"/>
        <v>0</v>
      </c>
      <c r="FZ718" s="3">
        <f t="shared" si="587"/>
        <v>0</v>
      </c>
      <c r="GA718" s="3">
        <f t="shared" si="587"/>
        <v>0</v>
      </c>
      <c r="GB718" s="3">
        <f t="shared" si="587"/>
        <v>0</v>
      </c>
      <c r="GC718" s="3">
        <f t="shared" si="587"/>
        <v>0</v>
      </c>
      <c r="GD718" s="3">
        <f t="shared" si="587"/>
        <v>0</v>
      </c>
      <c r="GE718" s="3">
        <f t="shared" si="587"/>
        <v>0</v>
      </c>
      <c r="GF718" s="3">
        <f t="shared" si="587"/>
        <v>0</v>
      </c>
      <c r="GG718" s="3">
        <f t="shared" si="587"/>
        <v>0</v>
      </c>
      <c r="GH718" s="3">
        <f t="shared" si="587"/>
        <v>0</v>
      </c>
      <c r="GI718" s="3">
        <f t="shared" si="587"/>
        <v>0</v>
      </c>
      <c r="GJ718" s="3">
        <f t="shared" si="587"/>
        <v>0</v>
      </c>
      <c r="GK718" s="3">
        <f t="shared" si="587"/>
        <v>0</v>
      </c>
      <c r="GL718" s="3">
        <f t="shared" si="587"/>
        <v>0</v>
      </c>
      <c r="GM718" s="3">
        <f t="shared" si="587"/>
        <v>0</v>
      </c>
      <c r="GN718" s="3">
        <f t="shared" si="587"/>
        <v>0</v>
      </c>
      <c r="GO718" s="3">
        <f t="shared" si="587"/>
        <v>0</v>
      </c>
      <c r="GP718" s="3">
        <f t="shared" si="587"/>
        <v>0</v>
      </c>
      <c r="GQ718" s="3">
        <f t="shared" si="587"/>
        <v>0</v>
      </c>
      <c r="GR718" s="3">
        <f t="shared" si="587"/>
        <v>0</v>
      </c>
      <c r="GS718" s="3">
        <f t="shared" si="587"/>
        <v>0</v>
      </c>
      <c r="GT718" s="3">
        <f t="shared" si="587"/>
        <v>0</v>
      </c>
      <c r="GU718" s="3">
        <f t="shared" si="587"/>
        <v>0</v>
      </c>
      <c r="GV718" s="3">
        <f t="shared" si="587"/>
        <v>0</v>
      </c>
      <c r="GW718" s="3">
        <f t="shared" si="587"/>
        <v>0</v>
      </c>
      <c r="GX718" s="3">
        <f t="shared" si="587"/>
        <v>0</v>
      </c>
    </row>
    <row r="720" spans="1:245" x14ac:dyDescent="0.2">
      <c r="A720">
        <v>17</v>
      </c>
      <c r="B720">
        <v>0</v>
      </c>
      <c r="E720" t="s">
        <v>287</v>
      </c>
      <c r="F720" t="s">
        <v>280</v>
      </c>
      <c r="G720" t="s">
        <v>281</v>
      </c>
      <c r="H720" t="s">
        <v>282</v>
      </c>
      <c r="I720">
        <v>2</v>
      </c>
      <c r="J720">
        <v>0</v>
      </c>
      <c r="K720">
        <v>2</v>
      </c>
      <c r="O720">
        <f>ROUND(CP720,2)</f>
        <v>53333.34</v>
      </c>
      <c r="P720">
        <f>ROUND((ROUND((AC720*AW720*I720),2)*BC720),2)</f>
        <v>53333.34</v>
      </c>
      <c r="Q720">
        <f>(ROUND((ROUND(((ET720)*AV720*I720),2)*BB720),2)+ROUND((ROUND(((AE720-(EU720))*AV720*I720),2)*BS720),2))</f>
        <v>0</v>
      </c>
      <c r="R720">
        <f>ROUND((ROUND((AE720*AV720*I720),2)*BS720),2)</f>
        <v>0</v>
      </c>
      <c r="S720">
        <f>ROUND((ROUND((AF720*AV720*I720),2)*BA720),2)</f>
        <v>0</v>
      </c>
      <c r="T720">
        <f>ROUND(CU720*I720,2)</f>
        <v>0</v>
      </c>
      <c r="U720">
        <f>CV720*I720</f>
        <v>0</v>
      </c>
      <c r="V720">
        <f>CW720*I720</f>
        <v>0</v>
      </c>
      <c r="W720">
        <f>ROUND(CX720*I720,2)</f>
        <v>0</v>
      </c>
      <c r="X720">
        <f>ROUND(CY720,2)</f>
        <v>0</v>
      </c>
      <c r="Y720">
        <f>ROUND(CZ720,2)</f>
        <v>0</v>
      </c>
      <c r="AA720">
        <v>54346617</v>
      </c>
      <c r="AB720">
        <f>ROUND((AC720+AD720+AF720),6)</f>
        <v>26666.67</v>
      </c>
      <c r="AC720">
        <f>ROUND((ES720),6)</f>
        <v>26666.67</v>
      </c>
      <c r="AD720">
        <f>ROUND((((ET720)-(EU720))+AE720),6)</f>
        <v>0</v>
      </c>
      <c r="AE720">
        <f>ROUND((EU720),6)</f>
        <v>0</v>
      </c>
      <c r="AF720">
        <f>ROUND((EV720),6)</f>
        <v>0</v>
      </c>
      <c r="AG720">
        <f>ROUND((AP720),6)</f>
        <v>0</v>
      </c>
      <c r="AH720">
        <f>(EW720)</f>
        <v>0</v>
      </c>
      <c r="AI720">
        <f>(EX720)</f>
        <v>0</v>
      </c>
      <c r="AJ720">
        <f>(AS720)</f>
        <v>0</v>
      </c>
      <c r="AK720">
        <v>26666.67</v>
      </c>
      <c r="AL720">
        <v>26666.67</v>
      </c>
      <c r="AM720">
        <v>0</v>
      </c>
      <c r="AN720">
        <v>0</v>
      </c>
      <c r="AO720">
        <v>0</v>
      </c>
      <c r="AP720">
        <v>0</v>
      </c>
      <c r="AQ720">
        <v>0</v>
      </c>
      <c r="AR720">
        <v>0</v>
      </c>
      <c r="AS720">
        <v>0</v>
      </c>
      <c r="AT720">
        <v>0</v>
      </c>
      <c r="AU720">
        <v>0</v>
      </c>
      <c r="AV720">
        <v>1</v>
      </c>
      <c r="AW720">
        <v>1</v>
      </c>
      <c r="AZ720">
        <v>1</v>
      </c>
      <c r="BA720">
        <v>1</v>
      </c>
      <c r="BB720">
        <v>1</v>
      </c>
      <c r="BC720">
        <v>1</v>
      </c>
      <c r="BD720" t="s">
        <v>3</v>
      </c>
      <c r="BE720" t="s">
        <v>3</v>
      </c>
      <c r="BF720" t="s">
        <v>3</v>
      </c>
      <c r="BG720" t="s">
        <v>3</v>
      </c>
      <c r="BH720">
        <v>3</v>
      </c>
      <c r="BI720">
        <v>1</v>
      </c>
      <c r="BJ720" t="s">
        <v>3</v>
      </c>
      <c r="BM720">
        <v>1617</v>
      </c>
      <c r="BN720">
        <v>0</v>
      </c>
      <c r="BO720" t="s">
        <v>3</v>
      </c>
      <c r="BP720">
        <v>0</v>
      </c>
      <c r="BQ720">
        <v>200</v>
      </c>
      <c r="BR720">
        <v>0</v>
      </c>
      <c r="BS720">
        <v>1</v>
      </c>
      <c r="BT720">
        <v>1</v>
      </c>
      <c r="BU720">
        <v>1</v>
      </c>
      <c r="BV720">
        <v>1</v>
      </c>
      <c r="BW720">
        <v>1</v>
      </c>
      <c r="BX720">
        <v>1</v>
      </c>
      <c r="BY720" t="s">
        <v>3</v>
      </c>
      <c r="BZ720">
        <v>0</v>
      </c>
      <c r="CA720">
        <v>0</v>
      </c>
      <c r="CB720" t="s">
        <v>3</v>
      </c>
      <c r="CE720">
        <v>30</v>
      </c>
      <c r="CF720">
        <v>0</v>
      </c>
      <c r="CG720">
        <v>0</v>
      </c>
      <c r="CM720">
        <v>0</v>
      </c>
      <c r="CN720" t="s">
        <v>3</v>
      </c>
      <c r="CO720">
        <v>0</v>
      </c>
      <c r="CP720">
        <f>(P720+Q720+S720)</f>
        <v>53333.34</v>
      </c>
      <c r="CQ720">
        <f>ROUND((ROUND((AC720*AW720*1),2)*BC720),2)</f>
        <v>26666.67</v>
      </c>
      <c r="CR720">
        <f>(ROUND((ROUND(((ET720)*AV720*1),2)*BB720),2)+ROUND((ROUND(((AE720-(EU720))*AV720*1),2)*BS720),2))</f>
        <v>0</v>
      </c>
      <c r="CS720">
        <f>ROUND((ROUND((AE720*AV720*1),2)*BS720),2)</f>
        <v>0</v>
      </c>
      <c r="CT720">
        <f>ROUND((ROUND((AF720*AV720*1),2)*BA720),2)</f>
        <v>0</v>
      </c>
      <c r="CU720">
        <f>AG720</f>
        <v>0</v>
      </c>
      <c r="CV720">
        <f>(AH720*AV720)</f>
        <v>0</v>
      </c>
      <c r="CW720">
        <f>AI720</f>
        <v>0</v>
      </c>
      <c r="CX720">
        <f>AJ720</f>
        <v>0</v>
      </c>
      <c r="CY720">
        <f>S720*(BZ720/100)</f>
        <v>0</v>
      </c>
      <c r="CZ720">
        <f>S720*(CA720/100)</f>
        <v>0</v>
      </c>
      <c r="DC720" t="s">
        <v>3</v>
      </c>
      <c r="DD720" t="s">
        <v>3</v>
      </c>
      <c r="DE720" t="s">
        <v>3</v>
      </c>
      <c r="DF720" t="s">
        <v>3</v>
      </c>
      <c r="DG720" t="s">
        <v>3</v>
      </c>
      <c r="DH720" t="s">
        <v>3</v>
      </c>
      <c r="DI720" t="s">
        <v>3</v>
      </c>
      <c r="DJ720" t="s">
        <v>3</v>
      </c>
      <c r="DK720" t="s">
        <v>3</v>
      </c>
      <c r="DL720" t="s">
        <v>3</v>
      </c>
      <c r="DM720" t="s">
        <v>3</v>
      </c>
      <c r="DN720">
        <v>0</v>
      </c>
      <c r="DO720">
        <v>0</v>
      </c>
      <c r="DP720">
        <v>1</v>
      </c>
      <c r="DQ720">
        <v>1</v>
      </c>
      <c r="DU720">
        <v>1013</v>
      </c>
      <c r="DV720" t="s">
        <v>282</v>
      </c>
      <c r="DW720" t="s">
        <v>282</v>
      </c>
      <c r="DX720">
        <v>1</v>
      </c>
      <c r="DZ720" t="s">
        <v>3</v>
      </c>
      <c r="EA720" t="s">
        <v>3</v>
      </c>
      <c r="EB720" t="s">
        <v>3</v>
      </c>
      <c r="EC720" t="s">
        <v>3</v>
      </c>
      <c r="EE720">
        <v>54009361</v>
      </c>
      <c r="EF720">
        <v>200</v>
      </c>
      <c r="EG720" t="s">
        <v>216</v>
      </c>
      <c r="EH720">
        <v>0</v>
      </c>
      <c r="EI720" t="s">
        <v>3</v>
      </c>
      <c r="EJ720">
        <v>1</v>
      </c>
      <c r="EK720">
        <v>1617</v>
      </c>
      <c r="EL720" t="s">
        <v>217</v>
      </c>
      <c r="EM720" t="s">
        <v>218</v>
      </c>
      <c r="EO720" t="s">
        <v>3</v>
      </c>
      <c r="EQ720">
        <v>0</v>
      </c>
      <c r="ER720">
        <v>26666.67</v>
      </c>
      <c r="ES720">
        <v>26666.67</v>
      </c>
      <c r="ET720">
        <v>0</v>
      </c>
      <c r="EU720">
        <v>0</v>
      </c>
      <c r="EV720">
        <v>0</v>
      </c>
      <c r="EW720">
        <v>0</v>
      </c>
      <c r="EX720">
        <v>0</v>
      </c>
      <c r="EY720">
        <v>0</v>
      </c>
      <c r="FQ720">
        <v>0</v>
      </c>
      <c r="FR720">
        <f>ROUND(IF(AND(BH720=3,BI720=3),P720,0),2)</f>
        <v>0</v>
      </c>
      <c r="FS720">
        <v>0</v>
      </c>
      <c r="FX720">
        <v>0</v>
      </c>
      <c r="FY720">
        <v>0</v>
      </c>
      <c r="GA720" t="s">
        <v>283</v>
      </c>
      <c r="GD720">
        <v>0</v>
      </c>
      <c r="GF720">
        <v>-1035672307</v>
      </c>
      <c r="GG720">
        <v>2</v>
      </c>
      <c r="GH720">
        <v>0</v>
      </c>
      <c r="GI720">
        <v>-2</v>
      </c>
      <c r="GJ720">
        <v>0</v>
      </c>
      <c r="GK720">
        <f>ROUND(R720*(R12)/100,2)</f>
        <v>0</v>
      </c>
      <c r="GL720">
        <f>ROUND(IF(AND(BH720=3,BI720=3,FS720&lt;&gt;0),P720,0),2)</f>
        <v>0</v>
      </c>
      <c r="GM720">
        <f>ROUND(O720+X720+Y720+GK720,2)+GX720</f>
        <v>53333.34</v>
      </c>
      <c r="GN720">
        <f>IF(OR(BI720=0,BI720=1),ROUND(O720+X720+Y720+GK720,2),0)</f>
        <v>53333.34</v>
      </c>
      <c r="GO720">
        <f>IF(BI720=2,ROUND(O720+X720+Y720+GK720,2),0)</f>
        <v>0</v>
      </c>
      <c r="GP720">
        <f>IF(BI720=4,ROUND(O720+X720+Y720+GK720,2)+GX720,0)</f>
        <v>0</v>
      </c>
      <c r="GR720">
        <v>0</v>
      </c>
      <c r="GS720">
        <v>4</v>
      </c>
      <c r="GT720">
        <v>0</v>
      </c>
      <c r="GU720" t="s">
        <v>3</v>
      </c>
      <c r="GV720">
        <f>ROUND((GT720),6)</f>
        <v>0</v>
      </c>
      <c r="GW720">
        <v>1</v>
      </c>
      <c r="GX720">
        <f>ROUND(HC720*I720,2)</f>
        <v>0</v>
      </c>
      <c r="HA720">
        <v>0</v>
      </c>
      <c r="HB720">
        <v>0</v>
      </c>
      <c r="HC720">
        <f>GV720*GW720</f>
        <v>0</v>
      </c>
      <c r="HE720" t="s">
        <v>3</v>
      </c>
      <c r="HF720" t="s">
        <v>3</v>
      </c>
      <c r="HM720" t="s">
        <v>3</v>
      </c>
      <c r="HN720" t="s">
        <v>3</v>
      </c>
      <c r="HO720" t="s">
        <v>3</v>
      </c>
      <c r="HP720" t="s">
        <v>3</v>
      </c>
      <c r="HQ720" t="s">
        <v>3</v>
      </c>
      <c r="IK720">
        <v>0</v>
      </c>
    </row>
    <row r="721" spans="1:245" x14ac:dyDescent="0.2">
      <c r="A721">
        <v>17</v>
      </c>
      <c r="B721">
        <v>0</v>
      </c>
      <c r="E721" t="s">
        <v>294</v>
      </c>
      <c r="F721" t="s">
        <v>280</v>
      </c>
      <c r="G721" t="s">
        <v>285</v>
      </c>
      <c r="H721" t="s">
        <v>282</v>
      </c>
      <c r="I721">
        <v>17</v>
      </c>
      <c r="J721">
        <v>0</v>
      </c>
      <c r="K721">
        <v>17</v>
      </c>
      <c r="O721">
        <f>ROUND(CP721,2)</f>
        <v>88956.75</v>
      </c>
      <c r="P721">
        <f>ROUND((ROUND((AC721*AW721*I721),2)*BC721),2)</f>
        <v>88956.75</v>
      </c>
      <c r="Q721">
        <f>(ROUND((ROUND(((ET721)*AV721*I721),2)*BB721),2)+ROUND((ROUND(((AE721-(EU721))*AV721*I721),2)*BS721),2))</f>
        <v>0</v>
      </c>
      <c r="R721">
        <f>ROUND((ROUND((AE721*AV721*I721),2)*BS721),2)</f>
        <v>0</v>
      </c>
      <c r="S721">
        <f>ROUND((ROUND((AF721*AV721*I721),2)*BA721),2)</f>
        <v>0</v>
      </c>
      <c r="T721">
        <f>ROUND(CU721*I721,2)</f>
        <v>0</v>
      </c>
      <c r="U721">
        <f>CV721*I721</f>
        <v>0</v>
      </c>
      <c r="V721">
        <f>CW721*I721</f>
        <v>0</v>
      </c>
      <c r="W721">
        <f>ROUND(CX721*I721,2)</f>
        <v>0</v>
      </c>
      <c r="X721">
        <f>ROUND(CY721,2)</f>
        <v>0</v>
      </c>
      <c r="Y721">
        <f>ROUND(CZ721,2)</f>
        <v>0</v>
      </c>
      <c r="AA721">
        <v>54346617</v>
      </c>
      <c r="AB721">
        <f>ROUND((AC721+AD721+AF721),6)</f>
        <v>5232.75</v>
      </c>
      <c r="AC721">
        <f>ROUND((ES721),6)</f>
        <v>5232.75</v>
      </c>
      <c r="AD721">
        <f>ROUND((((ET721)-(EU721))+AE721),6)</f>
        <v>0</v>
      </c>
      <c r="AE721">
        <f>ROUND((EU721),6)</f>
        <v>0</v>
      </c>
      <c r="AF721">
        <f>ROUND((EV721),6)</f>
        <v>0</v>
      </c>
      <c r="AG721">
        <f>ROUND((AP721),6)</f>
        <v>0</v>
      </c>
      <c r="AH721">
        <f>(EW721)</f>
        <v>0</v>
      </c>
      <c r="AI721">
        <f>(EX721)</f>
        <v>0</v>
      </c>
      <c r="AJ721">
        <f>(AS721)</f>
        <v>0</v>
      </c>
      <c r="AK721">
        <v>5232.75</v>
      </c>
      <c r="AL721">
        <v>5232.75</v>
      </c>
      <c r="AM721">
        <v>0</v>
      </c>
      <c r="AN721">
        <v>0</v>
      </c>
      <c r="AO721">
        <v>0</v>
      </c>
      <c r="AP721">
        <v>0</v>
      </c>
      <c r="AQ721">
        <v>0</v>
      </c>
      <c r="AR721">
        <v>0</v>
      </c>
      <c r="AS721">
        <v>0</v>
      </c>
      <c r="AT721">
        <v>0</v>
      </c>
      <c r="AU721">
        <v>0</v>
      </c>
      <c r="AV721">
        <v>1</v>
      </c>
      <c r="AW721">
        <v>1</v>
      </c>
      <c r="AZ721">
        <v>1</v>
      </c>
      <c r="BA721">
        <v>1</v>
      </c>
      <c r="BB721">
        <v>1</v>
      </c>
      <c r="BC721">
        <v>1</v>
      </c>
      <c r="BD721" t="s">
        <v>3</v>
      </c>
      <c r="BE721" t="s">
        <v>3</v>
      </c>
      <c r="BF721" t="s">
        <v>3</v>
      </c>
      <c r="BG721" t="s">
        <v>3</v>
      </c>
      <c r="BH721">
        <v>3</v>
      </c>
      <c r="BI721">
        <v>1</v>
      </c>
      <c r="BJ721" t="s">
        <v>3</v>
      </c>
      <c r="BM721">
        <v>1617</v>
      </c>
      <c r="BN721">
        <v>0</v>
      </c>
      <c r="BO721" t="s">
        <v>3</v>
      </c>
      <c r="BP721">
        <v>0</v>
      </c>
      <c r="BQ721">
        <v>200</v>
      </c>
      <c r="BR721">
        <v>0</v>
      </c>
      <c r="BS721">
        <v>1</v>
      </c>
      <c r="BT721">
        <v>1</v>
      </c>
      <c r="BU721">
        <v>1</v>
      </c>
      <c r="BV721">
        <v>1</v>
      </c>
      <c r="BW721">
        <v>1</v>
      </c>
      <c r="BX721">
        <v>1</v>
      </c>
      <c r="BY721" t="s">
        <v>3</v>
      </c>
      <c r="BZ721">
        <v>0</v>
      </c>
      <c r="CA721">
        <v>0</v>
      </c>
      <c r="CB721" t="s">
        <v>3</v>
      </c>
      <c r="CE721">
        <v>30</v>
      </c>
      <c r="CF721">
        <v>0</v>
      </c>
      <c r="CG721">
        <v>0</v>
      </c>
      <c r="CM721">
        <v>0</v>
      </c>
      <c r="CN721" t="s">
        <v>3</v>
      </c>
      <c r="CO721">
        <v>0</v>
      </c>
      <c r="CP721">
        <f>(P721+Q721+S721)</f>
        <v>88956.75</v>
      </c>
      <c r="CQ721">
        <f>ROUND((ROUND((AC721*AW721*1),2)*BC721),2)</f>
        <v>5232.75</v>
      </c>
      <c r="CR721">
        <f>(ROUND((ROUND(((ET721)*AV721*1),2)*BB721),2)+ROUND((ROUND(((AE721-(EU721))*AV721*1),2)*BS721),2))</f>
        <v>0</v>
      </c>
      <c r="CS721">
        <f>ROUND((ROUND((AE721*AV721*1),2)*BS721),2)</f>
        <v>0</v>
      </c>
      <c r="CT721">
        <f>ROUND((ROUND((AF721*AV721*1),2)*BA721),2)</f>
        <v>0</v>
      </c>
      <c r="CU721">
        <f>AG721</f>
        <v>0</v>
      </c>
      <c r="CV721">
        <f>(AH721*AV721)</f>
        <v>0</v>
      </c>
      <c r="CW721">
        <f>AI721</f>
        <v>0</v>
      </c>
      <c r="CX721">
        <f>AJ721</f>
        <v>0</v>
      </c>
      <c r="CY721">
        <f>S721*(BZ721/100)</f>
        <v>0</v>
      </c>
      <c r="CZ721">
        <f>S721*(CA721/100)</f>
        <v>0</v>
      </c>
      <c r="DC721" t="s">
        <v>3</v>
      </c>
      <c r="DD721" t="s">
        <v>3</v>
      </c>
      <c r="DE721" t="s">
        <v>3</v>
      </c>
      <c r="DF721" t="s">
        <v>3</v>
      </c>
      <c r="DG721" t="s">
        <v>3</v>
      </c>
      <c r="DH721" t="s">
        <v>3</v>
      </c>
      <c r="DI721" t="s">
        <v>3</v>
      </c>
      <c r="DJ721" t="s">
        <v>3</v>
      </c>
      <c r="DK721" t="s">
        <v>3</v>
      </c>
      <c r="DL721" t="s">
        <v>3</v>
      </c>
      <c r="DM721" t="s">
        <v>3</v>
      </c>
      <c r="DN721">
        <v>0</v>
      </c>
      <c r="DO721">
        <v>0</v>
      </c>
      <c r="DP721">
        <v>1</v>
      </c>
      <c r="DQ721">
        <v>1</v>
      </c>
      <c r="DU721">
        <v>1013</v>
      </c>
      <c r="DV721" t="s">
        <v>282</v>
      </c>
      <c r="DW721" t="s">
        <v>282</v>
      </c>
      <c r="DX721">
        <v>1</v>
      </c>
      <c r="DZ721" t="s">
        <v>3</v>
      </c>
      <c r="EA721" t="s">
        <v>3</v>
      </c>
      <c r="EB721" t="s">
        <v>3</v>
      </c>
      <c r="EC721" t="s">
        <v>3</v>
      </c>
      <c r="EE721">
        <v>54009361</v>
      </c>
      <c r="EF721">
        <v>200</v>
      </c>
      <c r="EG721" t="s">
        <v>216</v>
      </c>
      <c r="EH721">
        <v>0</v>
      </c>
      <c r="EI721" t="s">
        <v>3</v>
      </c>
      <c r="EJ721">
        <v>1</v>
      </c>
      <c r="EK721">
        <v>1617</v>
      </c>
      <c r="EL721" t="s">
        <v>217</v>
      </c>
      <c r="EM721" t="s">
        <v>218</v>
      </c>
      <c r="EO721" t="s">
        <v>3</v>
      </c>
      <c r="EQ721">
        <v>0</v>
      </c>
      <c r="ER721">
        <v>5232.75</v>
      </c>
      <c r="ES721">
        <v>5232.75</v>
      </c>
      <c r="ET721">
        <v>0</v>
      </c>
      <c r="EU721">
        <v>0</v>
      </c>
      <c r="EV721">
        <v>0</v>
      </c>
      <c r="EW721">
        <v>0</v>
      </c>
      <c r="EX721">
        <v>0</v>
      </c>
      <c r="EY721">
        <v>0</v>
      </c>
      <c r="FQ721">
        <v>0</v>
      </c>
      <c r="FR721">
        <f>ROUND(IF(AND(BH721=3,BI721=3),P721,0),2)</f>
        <v>0</v>
      </c>
      <c r="FS721">
        <v>0</v>
      </c>
      <c r="FX721">
        <v>0</v>
      </c>
      <c r="FY721">
        <v>0</v>
      </c>
      <c r="GA721" t="s">
        <v>283</v>
      </c>
      <c r="GD721">
        <v>0</v>
      </c>
      <c r="GF721">
        <v>1661422003</v>
      </c>
      <c r="GG721">
        <v>2</v>
      </c>
      <c r="GH721">
        <v>0</v>
      </c>
      <c r="GI721">
        <v>-2</v>
      </c>
      <c r="GJ721">
        <v>0</v>
      </c>
      <c r="GK721">
        <f>ROUND(R721*(R12)/100,2)</f>
        <v>0</v>
      </c>
      <c r="GL721">
        <f>ROUND(IF(AND(BH721=3,BI721=3,FS721&lt;&gt;0),P721,0),2)</f>
        <v>0</v>
      </c>
      <c r="GM721">
        <f>ROUND(O721+X721+Y721+GK721,2)+GX721</f>
        <v>88956.75</v>
      </c>
      <c r="GN721">
        <f>IF(OR(BI721=0,BI721=1),ROUND(O721+X721+Y721+GK721,2),0)</f>
        <v>88956.75</v>
      </c>
      <c r="GO721">
        <f>IF(BI721=2,ROUND(O721+X721+Y721+GK721,2),0)</f>
        <v>0</v>
      </c>
      <c r="GP721">
        <f>IF(BI721=4,ROUND(O721+X721+Y721+GK721,2)+GX721,0)</f>
        <v>0</v>
      </c>
      <c r="GR721">
        <v>0</v>
      </c>
      <c r="GS721">
        <v>4</v>
      </c>
      <c r="GT721">
        <v>0</v>
      </c>
      <c r="GU721" t="s">
        <v>3</v>
      </c>
      <c r="GV721">
        <f>ROUND((GT721),6)</f>
        <v>0</v>
      </c>
      <c r="GW721">
        <v>1</v>
      </c>
      <c r="GX721">
        <f>ROUND(HC721*I721,2)</f>
        <v>0</v>
      </c>
      <c r="HA721">
        <v>0</v>
      </c>
      <c r="HB721">
        <v>0</v>
      </c>
      <c r="HC721">
        <f>GV721*GW721</f>
        <v>0</v>
      </c>
      <c r="HE721" t="s">
        <v>3</v>
      </c>
      <c r="HF721" t="s">
        <v>3</v>
      </c>
      <c r="HM721" t="s">
        <v>3</v>
      </c>
      <c r="HN721" t="s">
        <v>3</v>
      </c>
      <c r="HO721" t="s">
        <v>3</v>
      </c>
      <c r="HP721" t="s">
        <v>3</v>
      </c>
      <c r="HQ721" t="s">
        <v>3</v>
      </c>
      <c r="IK721">
        <v>0</v>
      </c>
    </row>
    <row r="723" spans="1:245" x14ac:dyDescent="0.2">
      <c r="A723" s="2">
        <v>51</v>
      </c>
      <c r="B723" s="2">
        <f>B716</f>
        <v>0</v>
      </c>
      <c r="C723" s="2">
        <f>A716</f>
        <v>4</v>
      </c>
      <c r="D723" s="2">
        <f>ROW(A716)</f>
        <v>716</v>
      </c>
      <c r="E723" s="2"/>
      <c r="F723" s="2" t="str">
        <f>IF(F716&lt;&gt;"",F716,"")</f>
        <v>Новый раздел</v>
      </c>
      <c r="G723" s="2" t="str">
        <f>IF(G716&lt;&gt;"",G716,"")</f>
        <v>Оборудование</v>
      </c>
      <c r="H723" s="2">
        <v>0</v>
      </c>
      <c r="I723" s="2"/>
      <c r="J723" s="2"/>
      <c r="K723" s="2"/>
      <c r="L723" s="2"/>
      <c r="M723" s="2"/>
      <c r="N723" s="2"/>
      <c r="O723" s="2">
        <f t="shared" ref="O723:T723" si="588">ROUND(AB723,2)</f>
        <v>142290.09</v>
      </c>
      <c r="P723" s="2">
        <f t="shared" si="588"/>
        <v>142290.09</v>
      </c>
      <c r="Q723" s="2">
        <f t="shared" si="588"/>
        <v>0</v>
      </c>
      <c r="R723" s="2">
        <f t="shared" si="588"/>
        <v>0</v>
      </c>
      <c r="S723" s="2">
        <f t="shared" si="588"/>
        <v>0</v>
      </c>
      <c r="T723" s="2">
        <f t="shared" si="588"/>
        <v>0</v>
      </c>
      <c r="U723" s="2">
        <f>AH723</f>
        <v>0</v>
      </c>
      <c r="V723" s="2">
        <f>AI723</f>
        <v>0</v>
      </c>
      <c r="W723" s="2">
        <f>ROUND(AJ723,2)</f>
        <v>0</v>
      </c>
      <c r="X723" s="2">
        <f>ROUND(AK723,2)</f>
        <v>0</v>
      </c>
      <c r="Y723" s="2">
        <f>ROUND(AL723,2)</f>
        <v>0</v>
      </c>
      <c r="Z723" s="2"/>
      <c r="AA723" s="2"/>
      <c r="AB723" s="2">
        <f>ROUND(SUMIF(AA720:AA721,"=54346617",O720:O721),2)</f>
        <v>142290.09</v>
      </c>
      <c r="AC723" s="2">
        <f>ROUND(SUMIF(AA720:AA721,"=54346617",P720:P721),2)</f>
        <v>142290.09</v>
      </c>
      <c r="AD723" s="2">
        <f>ROUND(SUMIF(AA720:AA721,"=54346617",Q720:Q721),2)</f>
        <v>0</v>
      </c>
      <c r="AE723" s="2">
        <f>ROUND(SUMIF(AA720:AA721,"=54346617",R720:R721),2)</f>
        <v>0</v>
      </c>
      <c r="AF723" s="2">
        <f>ROUND(SUMIF(AA720:AA721,"=54346617",S720:S721),2)</f>
        <v>0</v>
      </c>
      <c r="AG723" s="2">
        <f>ROUND(SUMIF(AA720:AA721,"=54346617",T720:T721),2)</f>
        <v>0</v>
      </c>
      <c r="AH723" s="2">
        <f>SUMIF(AA720:AA721,"=54346617",U720:U721)</f>
        <v>0</v>
      </c>
      <c r="AI723" s="2">
        <f>SUMIF(AA720:AA721,"=54346617",V720:V721)</f>
        <v>0</v>
      </c>
      <c r="AJ723" s="2">
        <f>ROUND(SUMIF(AA720:AA721,"=54346617",W720:W721),2)</f>
        <v>0</v>
      </c>
      <c r="AK723" s="2">
        <f>ROUND(SUMIF(AA720:AA721,"=54346617",X720:X721),2)</f>
        <v>0</v>
      </c>
      <c r="AL723" s="2">
        <f>ROUND(SUMIF(AA720:AA721,"=54346617",Y720:Y721),2)</f>
        <v>0</v>
      </c>
      <c r="AM723" s="2"/>
      <c r="AN723" s="2"/>
      <c r="AO723" s="2">
        <f t="shared" ref="AO723:BD723" si="589">ROUND(BX723,2)</f>
        <v>0</v>
      </c>
      <c r="AP723" s="2">
        <f t="shared" si="589"/>
        <v>0</v>
      </c>
      <c r="AQ723" s="2">
        <f t="shared" si="589"/>
        <v>0</v>
      </c>
      <c r="AR723" s="2">
        <f t="shared" si="589"/>
        <v>142290.09</v>
      </c>
      <c r="AS723" s="2">
        <f t="shared" si="589"/>
        <v>142290.09</v>
      </c>
      <c r="AT723" s="2">
        <f t="shared" si="589"/>
        <v>0</v>
      </c>
      <c r="AU723" s="2">
        <f t="shared" si="589"/>
        <v>0</v>
      </c>
      <c r="AV723" s="2">
        <f t="shared" si="589"/>
        <v>142290.09</v>
      </c>
      <c r="AW723" s="2">
        <f t="shared" si="589"/>
        <v>142290.09</v>
      </c>
      <c r="AX723" s="2">
        <f t="shared" si="589"/>
        <v>0</v>
      </c>
      <c r="AY723" s="2">
        <f t="shared" si="589"/>
        <v>142290.09</v>
      </c>
      <c r="AZ723" s="2">
        <f t="shared" si="589"/>
        <v>0</v>
      </c>
      <c r="BA723" s="2">
        <f t="shared" si="589"/>
        <v>0</v>
      </c>
      <c r="BB723" s="2">
        <f t="shared" si="589"/>
        <v>0</v>
      </c>
      <c r="BC723" s="2">
        <f t="shared" si="589"/>
        <v>0</v>
      </c>
      <c r="BD723" s="2">
        <f t="shared" si="589"/>
        <v>0</v>
      </c>
      <c r="BE723" s="2"/>
      <c r="BF723" s="2"/>
      <c r="BG723" s="2"/>
      <c r="BH723" s="2"/>
      <c r="BI723" s="2"/>
      <c r="BJ723" s="2"/>
      <c r="BK723" s="2"/>
      <c r="BL723" s="2"/>
      <c r="BM723" s="2"/>
      <c r="BN723" s="2"/>
      <c r="BO723" s="2"/>
      <c r="BP723" s="2"/>
      <c r="BQ723" s="2"/>
      <c r="BR723" s="2"/>
      <c r="BS723" s="2"/>
      <c r="BT723" s="2"/>
      <c r="BU723" s="2"/>
      <c r="BV723" s="2"/>
      <c r="BW723" s="2"/>
      <c r="BX723" s="2">
        <f>ROUND(SUMIF(AA720:AA721,"=54346617",FQ720:FQ721),2)</f>
        <v>0</v>
      </c>
      <c r="BY723" s="2">
        <f>ROUND(SUMIF(AA720:AA721,"=54346617",FR720:FR721),2)</f>
        <v>0</v>
      </c>
      <c r="BZ723" s="2">
        <f>ROUND(SUMIF(AA720:AA721,"=54346617",GL720:GL721),2)</f>
        <v>0</v>
      </c>
      <c r="CA723" s="2">
        <f>ROUND(SUMIF(AA720:AA721,"=54346617",GM720:GM721),2)</f>
        <v>142290.09</v>
      </c>
      <c r="CB723" s="2">
        <f>ROUND(SUMIF(AA720:AA721,"=54346617",GN720:GN721),2)</f>
        <v>142290.09</v>
      </c>
      <c r="CC723" s="2">
        <f>ROUND(SUMIF(AA720:AA721,"=54346617",GO720:GO721),2)</f>
        <v>0</v>
      </c>
      <c r="CD723" s="2">
        <f>ROUND(SUMIF(AA720:AA721,"=54346617",GP720:GP721),2)</f>
        <v>0</v>
      </c>
      <c r="CE723" s="2">
        <f>AC723-BX723</f>
        <v>142290.09</v>
      </c>
      <c r="CF723" s="2">
        <f>AC723-BY723</f>
        <v>142290.09</v>
      </c>
      <c r="CG723" s="2">
        <f>BX723-BZ723</f>
        <v>0</v>
      </c>
      <c r="CH723" s="2">
        <f>AC723-BX723-BY723+BZ723</f>
        <v>142290.09</v>
      </c>
      <c r="CI723" s="2">
        <f>BY723-BZ723</f>
        <v>0</v>
      </c>
      <c r="CJ723" s="2">
        <f>ROUND(SUMIF(AA720:AA721,"=54346617",GX720:GX721),2)</f>
        <v>0</v>
      </c>
      <c r="CK723" s="2">
        <f>ROUND(SUMIF(AA720:AA721,"=54346617",GY720:GY721),2)</f>
        <v>0</v>
      </c>
      <c r="CL723" s="2">
        <f>ROUND(SUMIF(AA720:AA721,"=54346617",GZ720:GZ721),2)</f>
        <v>0</v>
      </c>
      <c r="CM723" s="2">
        <f>ROUND(SUMIF(AA720:AA721,"=54346617",HD720:HD721),2)</f>
        <v>0</v>
      </c>
      <c r="CN723" s="2"/>
      <c r="CO723" s="2"/>
      <c r="CP723" s="2"/>
      <c r="CQ723" s="2"/>
      <c r="CR723" s="2"/>
      <c r="CS723" s="2"/>
      <c r="CT723" s="2"/>
      <c r="CU723" s="2"/>
      <c r="CV723" s="2"/>
      <c r="CW723" s="2"/>
      <c r="CX723" s="2"/>
      <c r="CY723" s="2"/>
      <c r="CZ723" s="2"/>
      <c r="DA723" s="2"/>
      <c r="DB723" s="2"/>
      <c r="DC723" s="2"/>
      <c r="DD723" s="2"/>
      <c r="DE723" s="2"/>
      <c r="DF723" s="2"/>
      <c r="DG723" s="3"/>
      <c r="DH723" s="3"/>
      <c r="DI723" s="3"/>
      <c r="DJ723" s="3"/>
      <c r="DK723" s="3"/>
      <c r="DL723" s="3"/>
      <c r="DM723" s="3"/>
      <c r="DN723" s="3"/>
      <c r="DO723" s="3"/>
      <c r="DP723" s="3"/>
      <c r="DQ723" s="3"/>
      <c r="DR723" s="3"/>
      <c r="DS723" s="3"/>
      <c r="DT723" s="3"/>
      <c r="DU723" s="3"/>
      <c r="DV723" s="3"/>
      <c r="DW723" s="3"/>
      <c r="DX723" s="3"/>
      <c r="DY723" s="3"/>
      <c r="DZ723" s="3"/>
      <c r="EA723" s="3"/>
      <c r="EB723" s="3"/>
      <c r="EC723" s="3"/>
      <c r="ED723" s="3"/>
      <c r="EE723" s="3"/>
      <c r="EF723" s="3"/>
      <c r="EG723" s="3"/>
      <c r="EH723" s="3"/>
      <c r="EI723" s="3"/>
      <c r="EJ723" s="3"/>
      <c r="EK723" s="3"/>
      <c r="EL723" s="3"/>
      <c r="EM723" s="3"/>
      <c r="EN723" s="3"/>
      <c r="EO723" s="3"/>
      <c r="EP723" s="3"/>
      <c r="EQ723" s="3"/>
      <c r="ER723" s="3"/>
      <c r="ES723" s="3"/>
      <c r="ET723" s="3"/>
      <c r="EU723" s="3"/>
      <c r="EV723" s="3"/>
      <c r="EW723" s="3"/>
      <c r="EX723" s="3"/>
      <c r="EY723" s="3"/>
      <c r="EZ723" s="3"/>
      <c r="FA723" s="3"/>
      <c r="FB723" s="3"/>
      <c r="FC723" s="3"/>
      <c r="FD723" s="3"/>
      <c r="FE723" s="3"/>
      <c r="FF723" s="3"/>
      <c r="FG723" s="3"/>
      <c r="FH723" s="3"/>
      <c r="FI723" s="3"/>
      <c r="FJ723" s="3"/>
      <c r="FK723" s="3"/>
      <c r="FL723" s="3"/>
      <c r="FM723" s="3"/>
      <c r="FN723" s="3"/>
      <c r="FO723" s="3"/>
      <c r="FP723" s="3"/>
      <c r="FQ723" s="3"/>
      <c r="FR723" s="3"/>
      <c r="FS723" s="3"/>
      <c r="FT723" s="3"/>
      <c r="FU723" s="3"/>
      <c r="FV723" s="3"/>
      <c r="FW723" s="3"/>
      <c r="FX723" s="3"/>
      <c r="FY723" s="3"/>
      <c r="FZ723" s="3"/>
      <c r="GA723" s="3"/>
      <c r="GB723" s="3"/>
      <c r="GC723" s="3"/>
      <c r="GD723" s="3"/>
      <c r="GE723" s="3"/>
      <c r="GF723" s="3"/>
      <c r="GG723" s="3"/>
      <c r="GH723" s="3"/>
      <c r="GI723" s="3"/>
      <c r="GJ723" s="3"/>
      <c r="GK723" s="3"/>
      <c r="GL723" s="3"/>
      <c r="GM723" s="3"/>
      <c r="GN723" s="3"/>
      <c r="GO723" s="3"/>
      <c r="GP723" s="3"/>
      <c r="GQ723" s="3"/>
      <c r="GR723" s="3"/>
      <c r="GS723" s="3"/>
      <c r="GT723" s="3"/>
      <c r="GU723" s="3"/>
      <c r="GV723" s="3"/>
      <c r="GW723" s="3"/>
      <c r="GX723" s="3">
        <v>0</v>
      </c>
    </row>
    <row r="725" spans="1:245" x14ac:dyDescent="0.2">
      <c r="A725" s="4">
        <v>50</v>
      </c>
      <c r="B725" s="4">
        <v>0</v>
      </c>
      <c r="C725" s="4">
        <v>0</v>
      </c>
      <c r="D725" s="4">
        <v>1</v>
      </c>
      <c r="E725" s="4">
        <v>201</v>
      </c>
      <c r="F725" s="4">
        <f>ROUND(Source!O723,O725)</f>
        <v>142290.09</v>
      </c>
      <c r="G725" s="4" t="s">
        <v>104</v>
      </c>
      <c r="H725" s="4" t="s">
        <v>105</v>
      </c>
      <c r="I725" s="4"/>
      <c r="J725" s="4"/>
      <c r="K725" s="4">
        <v>-201</v>
      </c>
      <c r="L725" s="4">
        <v>1</v>
      </c>
      <c r="M725" s="4">
        <v>3</v>
      </c>
      <c r="N725" s="4" t="s">
        <v>3</v>
      </c>
      <c r="O725" s="4">
        <v>2</v>
      </c>
      <c r="P725" s="4"/>
      <c r="Q725" s="4"/>
      <c r="R725" s="4"/>
      <c r="S725" s="4"/>
      <c r="T725" s="4"/>
      <c r="U725" s="4"/>
      <c r="V725" s="4"/>
      <c r="W725" s="4">
        <v>142290.09</v>
      </c>
      <c r="X725" s="4">
        <v>1</v>
      </c>
      <c r="Y725" s="4">
        <v>142290.09</v>
      </c>
      <c r="Z725" s="4"/>
      <c r="AA725" s="4"/>
      <c r="AB725" s="4"/>
    </row>
    <row r="726" spans="1:245" x14ac:dyDescent="0.2">
      <c r="A726" s="4">
        <v>50</v>
      </c>
      <c r="B726" s="4">
        <v>0</v>
      </c>
      <c r="C726" s="4">
        <v>0</v>
      </c>
      <c r="D726" s="4">
        <v>1</v>
      </c>
      <c r="E726" s="4">
        <v>202</v>
      </c>
      <c r="F726" s="4">
        <f>ROUND(Source!P723,O726)</f>
        <v>142290.09</v>
      </c>
      <c r="G726" s="4" t="s">
        <v>106</v>
      </c>
      <c r="H726" s="4" t="s">
        <v>107</v>
      </c>
      <c r="I726" s="4"/>
      <c r="J726" s="4"/>
      <c r="K726" s="4">
        <v>-202</v>
      </c>
      <c r="L726" s="4">
        <v>2</v>
      </c>
      <c r="M726" s="4">
        <v>3</v>
      </c>
      <c r="N726" s="4" t="s">
        <v>3</v>
      </c>
      <c r="O726" s="4">
        <v>2</v>
      </c>
      <c r="P726" s="4"/>
      <c r="Q726" s="4"/>
      <c r="R726" s="4"/>
      <c r="S726" s="4"/>
      <c r="T726" s="4"/>
      <c r="U726" s="4"/>
      <c r="V726" s="4"/>
      <c r="W726" s="4">
        <v>142290.09</v>
      </c>
      <c r="X726" s="4">
        <v>1</v>
      </c>
      <c r="Y726" s="4">
        <v>142290.09</v>
      </c>
      <c r="Z726" s="4"/>
      <c r="AA726" s="4"/>
      <c r="AB726" s="4"/>
    </row>
    <row r="727" spans="1:245" x14ac:dyDescent="0.2">
      <c r="A727" s="4">
        <v>50</v>
      </c>
      <c r="B727" s="4">
        <v>0</v>
      </c>
      <c r="C727" s="4">
        <v>0</v>
      </c>
      <c r="D727" s="4">
        <v>1</v>
      </c>
      <c r="E727" s="4">
        <v>222</v>
      </c>
      <c r="F727" s="4">
        <f>ROUND(Source!AO723,O727)</f>
        <v>0</v>
      </c>
      <c r="G727" s="4" t="s">
        <v>108</v>
      </c>
      <c r="H727" s="4" t="s">
        <v>109</v>
      </c>
      <c r="I727" s="4"/>
      <c r="J727" s="4"/>
      <c r="K727" s="4">
        <v>-222</v>
      </c>
      <c r="L727" s="4">
        <v>3</v>
      </c>
      <c r="M727" s="4">
        <v>3</v>
      </c>
      <c r="N727" s="4" t="s">
        <v>3</v>
      </c>
      <c r="O727" s="4">
        <v>2</v>
      </c>
      <c r="P727" s="4"/>
      <c r="Q727" s="4"/>
      <c r="R727" s="4"/>
      <c r="S727" s="4"/>
      <c r="T727" s="4"/>
      <c r="U727" s="4"/>
      <c r="V727" s="4"/>
      <c r="W727" s="4">
        <v>0</v>
      </c>
      <c r="X727" s="4">
        <v>1</v>
      </c>
      <c r="Y727" s="4">
        <v>0</v>
      </c>
      <c r="Z727" s="4"/>
      <c r="AA727" s="4"/>
      <c r="AB727" s="4"/>
    </row>
    <row r="728" spans="1:245" x14ac:dyDescent="0.2">
      <c r="A728" s="4">
        <v>50</v>
      </c>
      <c r="B728" s="4">
        <v>0</v>
      </c>
      <c r="C728" s="4">
        <v>0</v>
      </c>
      <c r="D728" s="4">
        <v>1</v>
      </c>
      <c r="E728" s="4">
        <v>225</v>
      </c>
      <c r="F728" s="4">
        <f>ROUND(Source!AV723,O728)</f>
        <v>142290.09</v>
      </c>
      <c r="G728" s="4" t="s">
        <v>110</v>
      </c>
      <c r="H728" s="4" t="s">
        <v>111</v>
      </c>
      <c r="I728" s="4"/>
      <c r="J728" s="4"/>
      <c r="K728" s="4">
        <v>-225</v>
      </c>
      <c r="L728" s="4">
        <v>4</v>
      </c>
      <c r="M728" s="4">
        <v>3</v>
      </c>
      <c r="N728" s="4" t="s">
        <v>3</v>
      </c>
      <c r="O728" s="4">
        <v>2</v>
      </c>
      <c r="P728" s="4"/>
      <c r="Q728" s="4"/>
      <c r="R728" s="4"/>
      <c r="S728" s="4"/>
      <c r="T728" s="4"/>
      <c r="U728" s="4"/>
      <c r="V728" s="4"/>
      <c r="W728" s="4">
        <v>142290.09</v>
      </c>
      <c r="X728" s="4">
        <v>1</v>
      </c>
      <c r="Y728" s="4">
        <v>142290.09</v>
      </c>
      <c r="Z728" s="4"/>
      <c r="AA728" s="4"/>
      <c r="AB728" s="4"/>
    </row>
    <row r="729" spans="1:245" x14ac:dyDescent="0.2">
      <c r="A729" s="4">
        <v>50</v>
      </c>
      <c r="B729" s="4">
        <v>0</v>
      </c>
      <c r="C729" s="4">
        <v>0</v>
      </c>
      <c r="D729" s="4">
        <v>1</v>
      </c>
      <c r="E729" s="4">
        <v>226</v>
      </c>
      <c r="F729" s="4">
        <f>ROUND(Source!AW723,O729)</f>
        <v>142290.09</v>
      </c>
      <c r="G729" s="4" t="s">
        <v>112</v>
      </c>
      <c r="H729" s="4" t="s">
        <v>113</v>
      </c>
      <c r="I729" s="4"/>
      <c r="J729" s="4"/>
      <c r="K729" s="4">
        <v>-226</v>
      </c>
      <c r="L729" s="4">
        <v>5</v>
      </c>
      <c r="M729" s="4">
        <v>3</v>
      </c>
      <c r="N729" s="4" t="s">
        <v>3</v>
      </c>
      <c r="O729" s="4">
        <v>2</v>
      </c>
      <c r="P729" s="4"/>
      <c r="Q729" s="4"/>
      <c r="R729" s="4"/>
      <c r="S729" s="4"/>
      <c r="T729" s="4"/>
      <c r="U729" s="4"/>
      <c r="V729" s="4"/>
      <c r="W729" s="4">
        <v>142290.09</v>
      </c>
      <c r="X729" s="4">
        <v>1</v>
      </c>
      <c r="Y729" s="4">
        <v>142290.09</v>
      </c>
      <c r="Z729" s="4"/>
      <c r="AA729" s="4"/>
      <c r="AB729" s="4"/>
    </row>
    <row r="730" spans="1:245" x14ac:dyDescent="0.2">
      <c r="A730" s="4">
        <v>50</v>
      </c>
      <c r="B730" s="4">
        <v>0</v>
      </c>
      <c r="C730" s="4">
        <v>0</v>
      </c>
      <c r="D730" s="4">
        <v>1</v>
      </c>
      <c r="E730" s="4">
        <v>227</v>
      </c>
      <c r="F730" s="4">
        <f>ROUND(Source!AX723,O730)</f>
        <v>0</v>
      </c>
      <c r="G730" s="4" t="s">
        <v>114</v>
      </c>
      <c r="H730" s="4" t="s">
        <v>115</v>
      </c>
      <c r="I730" s="4"/>
      <c r="J730" s="4"/>
      <c r="K730" s="4">
        <v>-227</v>
      </c>
      <c r="L730" s="4">
        <v>6</v>
      </c>
      <c r="M730" s="4">
        <v>3</v>
      </c>
      <c r="N730" s="4" t="s">
        <v>3</v>
      </c>
      <c r="O730" s="4">
        <v>2</v>
      </c>
      <c r="P730" s="4"/>
      <c r="Q730" s="4"/>
      <c r="R730" s="4"/>
      <c r="S730" s="4"/>
      <c r="T730" s="4"/>
      <c r="U730" s="4"/>
      <c r="V730" s="4"/>
      <c r="W730" s="4">
        <v>0</v>
      </c>
      <c r="X730" s="4">
        <v>1</v>
      </c>
      <c r="Y730" s="4">
        <v>0</v>
      </c>
      <c r="Z730" s="4"/>
      <c r="AA730" s="4"/>
      <c r="AB730" s="4"/>
    </row>
    <row r="731" spans="1:245" x14ac:dyDescent="0.2">
      <c r="A731" s="4">
        <v>50</v>
      </c>
      <c r="B731" s="4">
        <v>0</v>
      </c>
      <c r="C731" s="4">
        <v>0</v>
      </c>
      <c r="D731" s="4">
        <v>1</v>
      </c>
      <c r="E731" s="4">
        <v>228</v>
      </c>
      <c r="F731" s="4">
        <f>ROUND(Source!AY723,O731)</f>
        <v>142290.09</v>
      </c>
      <c r="G731" s="4" t="s">
        <v>116</v>
      </c>
      <c r="H731" s="4" t="s">
        <v>117</v>
      </c>
      <c r="I731" s="4"/>
      <c r="J731" s="4"/>
      <c r="K731" s="4">
        <v>-228</v>
      </c>
      <c r="L731" s="4">
        <v>7</v>
      </c>
      <c r="M731" s="4">
        <v>3</v>
      </c>
      <c r="N731" s="4" t="s">
        <v>3</v>
      </c>
      <c r="O731" s="4">
        <v>2</v>
      </c>
      <c r="P731" s="4"/>
      <c r="Q731" s="4"/>
      <c r="R731" s="4"/>
      <c r="S731" s="4"/>
      <c r="T731" s="4"/>
      <c r="U731" s="4"/>
      <c r="V731" s="4"/>
      <c r="W731" s="4">
        <v>142290.09</v>
      </c>
      <c r="X731" s="4">
        <v>1</v>
      </c>
      <c r="Y731" s="4">
        <v>142290.09</v>
      </c>
      <c r="Z731" s="4"/>
      <c r="AA731" s="4"/>
      <c r="AB731" s="4"/>
    </row>
    <row r="732" spans="1:245" x14ac:dyDescent="0.2">
      <c r="A732" s="4">
        <v>50</v>
      </c>
      <c r="B732" s="4">
        <v>0</v>
      </c>
      <c r="C732" s="4">
        <v>0</v>
      </c>
      <c r="D732" s="4">
        <v>1</v>
      </c>
      <c r="E732" s="4">
        <v>216</v>
      </c>
      <c r="F732" s="4">
        <f>ROUND(Source!AP723,O732)</f>
        <v>0</v>
      </c>
      <c r="G732" s="4" t="s">
        <v>118</v>
      </c>
      <c r="H732" s="4" t="s">
        <v>119</v>
      </c>
      <c r="I732" s="4"/>
      <c r="J732" s="4"/>
      <c r="K732" s="4">
        <v>-216</v>
      </c>
      <c r="L732" s="4">
        <v>8</v>
      </c>
      <c r="M732" s="4">
        <v>3</v>
      </c>
      <c r="N732" s="4" t="s">
        <v>3</v>
      </c>
      <c r="O732" s="4">
        <v>2</v>
      </c>
      <c r="P732" s="4"/>
      <c r="Q732" s="4"/>
      <c r="R732" s="4"/>
      <c r="S732" s="4"/>
      <c r="T732" s="4"/>
      <c r="U732" s="4"/>
      <c r="V732" s="4"/>
      <c r="W732" s="4">
        <v>0</v>
      </c>
      <c r="X732" s="4">
        <v>1</v>
      </c>
      <c r="Y732" s="4">
        <v>0</v>
      </c>
      <c r="Z732" s="4"/>
      <c r="AA732" s="4"/>
      <c r="AB732" s="4"/>
    </row>
    <row r="733" spans="1:245" x14ac:dyDescent="0.2">
      <c r="A733" s="4">
        <v>50</v>
      </c>
      <c r="B733" s="4">
        <v>0</v>
      </c>
      <c r="C733" s="4">
        <v>0</v>
      </c>
      <c r="D733" s="4">
        <v>1</v>
      </c>
      <c r="E733" s="4">
        <v>223</v>
      </c>
      <c r="F733" s="4">
        <f>ROUND(Source!AQ723,O733)</f>
        <v>0</v>
      </c>
      <c r="G733" s="4" t="s">
        <v>120</v>
      </c>
      <c r="H733" s="4" t="s">
        <v>121</v>
      </c>
      <c r="I733" s="4"/>
      <c r="J733" s="4"/>
      <c r="K733" s="4">
        <v>-223</v>
      </c>
      <c r="L733" s="4">
        <v>9</v>
      </c>
      <c r="M733" s="4">
        <v>3</v>
      </c>
      <c r="N733" s="4" t="s">
        <v>3</v>
      </c>
      <c r="O733" s="4">
        <v>2</v>
      </c>
      <c r="P733" s="4"/>
      <c r="Q733" s="4"/>
      <c r="R733" s="4"/>
      <c r="S733" s="4"/>
      <c r="T733" s="4"/>
      <c r="U733" s="4"/>
      <c r="V733" s="4"/>
      <c r="W733" s="4">
        <v>0</v>
      </c>
      <c r="X733" s="4">
        <v>1</v>
      </c>
      <c r="Y733" s="4">
        <v>0</v>
      </c>
      <c r="Z733" s="4"/>
      <c r="AA733" s="4"/>
      <c r="AB733" s="4"/>
    </row>
    <row r="734" spans="1:245" x14ac:dyDescent="0.2">
      <c r="A734" s="4">
        <v>50</v>
      </c>
      <c r="B734" s="4">
        <v>0</v>
      </c>
      <c r="C734" s="4">
        <v>0</v>
      </c>
      <c r="D734" s="4">
        <v>1</v>
      </c>
      <c r="E734" s="4">
        <v>229</v>
      </c>
      <c r="F734" s="4">
        <f>ROUND(Source!AZ723,O734)</f>
        <v>0</v>
      </c>
      <c r="G734" s="4" t="s">
        <v>122</v>
      </c>
      <c r="H734" s="4" t="s">
        <v>123</v>
      </c>
      <c r="I734" s="4"/>
      <c r="J734" s="4"/>
      <c r="K734" s="4">
        <v>-229</v>
      </c>
      <c r="L734" s="4">
        <v>10</v>
      </c>
      <c r="M734" s="4">
        <v>3</v>
      </c>
      <c r="N734" s="4" t="s">
        <v>3</v>
      </c>
      <c r="O734" s="4">
        <v>2</v>
      </c>
      <c r="P734" s="4"/>
      <c r="Q734" s="4"/>
      <c r="R734" s="4"/>
      <c r="S734" s="4"/>
      <c r="T734" s="4"/>
      <c r="U734" s="4"/>
      <c r="V734" s="4"/>
      <c r="W734" s="4">
        <v>0</v>
      </c>
      <c r="X734" s="4">
        <v>1</v>
      </c>
      <c r="Y734" s="4">
        <v>0</v>
      </c>
      <c r="Z734" s="4"/>
      <c r="AA734" s="4"/>
      <c r="AB734" s="4"/>
    </row>
    <row r="735" spans="1:245" x14ac:dyDescent="0.2">
      <c r="A735" s="4">
        <v>50</v>
      </c>
      <c r="B735" s="4">
        <v>0</v>
      </c>
      <c r="C735" s="4">
        <v>0</v>
      </c>
      <c r="D735" s="4">
        <v>1</v>
      </c>
      <c r="E735" s="4">
        <v>203</v>
      </c>
      <c r="F735" s="4">
        <f>ROUND(Source!Q723,O735)</f>
        <v>0</v>
      </c>
      <c r="G735" s="4" t="s">
        <v>124</v>
      </c>
      <c r="H735" s="4" t="s">
        <v>125</v>
      </c>
      <c r="I735" s="4"/>
      <c r="J735" s="4"/>
      <c r="K735" s="4">
        <v>-203</v>
      </c>
      <c r="L735" s="4">
        <v>11</v>
      </c>
      <c r="M735" s="4">
        <v>3</v>
      </c>
      <c r="N735" s="4" t="s">
        <v>3</v>
      </c>
      <c r="O735" s="4">
        <v>2</v>
      </c>
      <c r="P735" s="4"/>
      <c r="Q735" s="4"/>
      <c r="R735" s="4"/>
      <c r="S735" s="4"/>
      <c r="T735" s="4"/>
      <c r="U735" s="4"/>
      <c r="V735" s="4"/>
      <c r="W735" s="4">
        <v>0</v>
      </c>
      <c r="X735" s="4">
        <v>1</v>
      </c>
      <c r="Y735" s="4">
        <v>0</v>
      </c>
      <c r="Z735" s="4"/>
      <c r="AA735" s="4"/>
      <c r="AB735" s="4"/>
    </row>
    <row r="736" spans="1:245" x14ac:dyDescent="0.2">
      <c r="A736" s="4">
        <v>50</v>
      </c>
      <c r="B736" s="4">
        <v>0</v>
      </c>
      <c r="C736" s="4">
        <v>0</v>
      </c>
      <c r="D736" s="4">
        <v>1</v>
      </c>
      <c r="E736" s="4">
        <v>231</v>
      </c>
      <c r="F736" s="4">
        <f>ROUND(Source!BB723,O736)</f>
        <v>0</v>
      </c>
      <c r="G736" s="4" t="s">
        <v>126</v>
      </c>
      <c r="H736" s="4" t="s">
        <v>127</v>
      </c>
      <c r="I736" s="4"/>
      <c r="J736" s="4"/>
      <c r="K736" s="4">
        <v>-231</v>
      </c>
      <c r="L736" s="4">
        <v>12</v>
      </c>
      <c r="M736" s="4">
        <v>3</v>
      </c>
      <c r="N736" s="4" t="s">
        <v>3</v>
      </c>
      <c r="O736" s="4">
        <v>2</v>
      </c>
      <c r="P736" s="4"/>
      <c r="Q736" s="4"/>
      <c r="R736" s="4"/>
      <c r="S736" s="4"/>
      <c r="T736" s="4"/>
      <c r="U736" s="4"/>
      <c r="V736" s="4"/>
      <c r="W736" s="4">
        <v>0</v>
      </c>
      <c r="X736" s="4">
        <v>1</v>
      </c>
      <c r="Y736" s="4">
        <v>0</v>
      </c>
      <c r="Z736" s="4"/>
      <c r="AA736" s="4"/>
      <c r="AB736" s="4"/>
    </row>
    <row r="737" spans="1:28" x14ac:dyDescent="0.2">
      <c r="A737" s="4">
        <v>50</v>
      </c>
      <c r="B737" s="4">
        <v>0</v>
      </c>
      <c r="C737" s="4">
        <v>0</v>
      </c>
      <c r="D737" s="4">
        <v>1</v>
      </c>
      <c r="E737" s="4">
        <v>204</v>
      </c>
      <c r="F737" s="4">
        <f>ROUND(Source!R723,O737)</f>
        <v>0</v>
      </c>
      <c r="G737" s="4" t="s">
        <v>128</v>
      </c>
      <c r="H737" s="4" t="s">
        <v>129</v>
      </c>
      <c r="I737" s="4"/>
      <c r="J737" s="4"/>
      <c r="K737" s="4">
        <v>-204</v>
      </c>
      <c r="L737" s="4">
        <v>13</v>
      </c>
      <c r="M737" s="4">
        <v>3</v>
      </c>
      <c r="N737" s="4" t="s">
        <v>3</v>
      </c>
      <c r="O737" s="4">
        <v>2</v>
      </c>
      <c r="P737" s="4"/>
      <c r="Q737" s="4"/>
      <c r="R737" s="4"/>
      <c r="S737" s="4"/>
      <c r="T737" s="4"/>
      <c r="U737" s="4"/>
      <c r="V737" s="4"/>
      <c r="W737" s="4">
        <v>0</v>
      </c>
      <c r="X737" s="4">
        <v>1</v>
      </c>
      <c r="Y737" s="4">
        <v>0</v>
      </c>
      <c r="Z737" s="4"/>
      <c r="AA737" s="4"/>
      <c r="AB737" s="4"/>
    </row>
    <row r="738" spans="1:28" x14ac:dyDescent="0.2">
      <c r="A738" s="4">
        <v>50</v>
      </c>
      <c r="B738" s="4">
        <v>0</v>
      </c>
      <c r="C738" s="4">
        <v>0</v>
      </c>
      <c r="D738" s="4">
        <v>1</v>
      </c>
      <c r="E738" s="4">
        <v>205</v>
      </c>
      <c r="F738" s="4">
        <f>ROUND(Source!S723,O738)</f>
        <v>0</v>
      </c>
      <c r="G738" s="4" t="s">
        <v>130</v>
      </c>
      <c r="H738" s="4" t="s">
        <v>131</v>
      </c>
      <c r="I738" s="4"/>
      <c r="J738" s="4"/>
      <c r="K738" s="4">
        <v>-205</v>
      </c>
      <c r="L738" s="4">
        <v>14</v>
      </c>
      <c r="M738" s="4">
        <v>3</v>
      </c>
      <c r="N738" s="4" t="s">
        <v>3</v>
      </c>
      <c r="O738" s="4">
        <v>2</v>
      </c>
      <c r="P738" s="4"/>
      <c r="Q738" s="4"/>
      <c r="R738" s="4"/>
      <c r="S738" s="4"/>
      <c r="T738" s="4"/>
      <c r="U738" s="4"/>
      <c r="V738" s="4"/>
      <c r="W738" s="4">
        <v>0</v>
      </c>
      <c r="X738" s="4">
        <v>1</v>
      </c>
      <c r="Y738" s="4">
        <v>0</v>
      </c>
      <c r="Z738" s="4"/>
      <c r="AA738" s="4"/>
      <c r="AB738" s="4"/>
    </row>
    <row r="739" spans="1:28" x14ac:dyDescent="0.2">
      <c r="A739" s="4">
        <v>50</v>
      </c>
      <c r="B739" s="4">
        <v>0</v>
      </c>
      <c r="C739" s="4">
        <v>0</v>
      </c>
      <c r="D739" s="4">
        <v>1</v>
      </c>
      <c r="E739" s="4">
        <v>232</v>
      </c>
      <c r="F739" s="4">
        <f>ROUND(Source!BC723,O739)</f>
        <v>0</v>
      </c>
      <c r="G739" s="4" t="s">
        <v>132</v>
      </c>
      <c r="H739" s="4" t="s">
        <v>133</v>
      </c>
      <c r="I739" s="4"/>
      <c r="J739" s="4"/>
      <c r="K739" s="4">
        <v>-232</v>
      </c>
      <c r="L739" s="4">
        <v>15</v>
      </c>
      <c r="M739" s="4">
        <v>3</v>
      </c>
      <c r="N739" s="4" t="s">
        <v>3</v>
      </c>
      <c r="O739" s="4">
        <v>2</v>
      </c>
      <c r="P739" s="4"/>
      <c r="Q739" s="4"/>
      <c r="R739" s="4"/>
      <c r="S739" s="4"/>
      <c r="T739" s="4"/>
      <c r="U739" s="4"/>
      <c r="V739" s="4"/>
      <c r="W739" s="4">
        <v>0</v>
      </c>
      <c r="X739" s="4">
        <v>1</v>
      </c>
      <c r="Y739" s="4">
        <v>0</v>
      </c>
      <c r="Z739" s="4"/>
      <c r="AA739" s="4"/>
      <c r="AB739" s="4"/>
    </row>
    <row r="740" spans="1:28" x14ac:dyDescent="0.2">
      <c r="A740" s="4">
        <v>50</v>
      </c>
      <c r="B740" s="4">
        <v>0</v>
      </c>
      <c r="C740" s="4">
        <v>0</v>
      </c>
      <c r="D740" s="4">
        <v>1</v>
      </c>
      <c r="E740" s="4">
        <v>214</v>
      </c>
      <c r="F740" s="4">
        <f>ROUND(Source!AS723,O740)</f>
        <v>142290.09</v>
      </c>
      <c r="G740" s="4" t="s">
        <v>134</v>
      </c>
      <c r="H740" s="4" t="s">
        <v>135</v>
      </c>
      <c r="I740" s="4"/>
      <c r="J740" s="4"/>
      <c r="K740" s="4">
        <v>-214</v>
      </c>
      <c r="L740" s="4">
        <v>16</v>
      </c>
      <c r="M740" s="4">
        <v>3</v>
      </c>
      <c r="N740" s="4" t="s">
        <v>3</v>
      </c>
      <c r="O740" s="4">
        <v>2</v>
      </c>
      <c r="P740" s="4"/>
      <c r="Q740" s="4"/>
      <c r="R740" s="4"/>
      <c r="S740" s="4"/>
      <c r="T740" s="4"/>
      <c r="U740" s="4"/>
      <c r="V740" s="4"/>
      <c r="W740" s="4">
        <v>142290.09</v>
      </c>
      <c r="X740" s="4">
        <v>1</v>
      </c>
      <c r="Y740" s="4">
        <v>142290.09</v>
      </c>
      <c r="Z740" s="4"/>
      <c r="AA740" s="4"/>
      <c r="AB740" s="4"/>
    </row>
    <row r="741" spans="1:28" x14ac:dyDescent="0.2">
      <c r="A741" s="4">
        <v>50</v>
      </c>
      <c r="B741" s="4">
        <v>0</v>
      </c>
      <c r="C741" s="4">
        <v>0</v>
      </c>
      <c r="D741" s="4">
        <v>1</v>
      </c>
      <c r="E741" s="4">
        <v>215</v>
      </c>
      <c r="F741" s="4">
        <f>ROUND(Source!AT723,O741)</f>
        <v>0</v>
      </c>
      <c r="G741" s="4" t="s">
        <v>136</v>
      </c>
      <c r="H741" s="4" t="s">
        <v>137</v>
      </c>
      <c r="I741" s="4"/>
      <c r="J741" s="4"/>
      <c r="K741" s="4">
        <v>-215</v>
      </c>
      <c r="L741" s="4">
        <v>17</v>
      </c>
      <c r="M741" s="4">
        <v>3</v>
      </c>
      <c r="N741" s="4" t="s">
        <v>3</v>
      </c>
      <c r="O741" s="4">
        <v>2</v>
      </c>
      <c r="P741" s="4"/>
      <c r="Q741" s="4"/>
      <c r="R741" s="4"/>
      <c r="S741" s="4"/>
      <c r="T741" s="4"/>
      <c r="U741" s="4"/>
      <c r="V741" s="4"/>
      <c r="W741" s="4">
        <v>0</v>
      </c>
      <c r="X741" s="4">
        <v>1</v>
      </c>
      <c r="Y741" s="4">
        <v>0</v>
      </c>
      <c r="Z741" s="4"/>
      <c r="AA741" s="4"/>
      <c r="AB741" s="4"/>
    </row>
    <row r="742" spans="1:28" x14ac:dyDescent="0.2">
      <c r="A742" s="4">
        <v>50</v>
      </c>
      <c r="B742" s="4">
        <v>0</v>
      </c>
      <c r="C742" s="4">
        <v>0</v>
      </c>
      <c r="D742" s="4">
        <v>1</v>
      </c>
      <c r="E742" s="4">
        <v>217</v>
      </c>
      <c r="F742" s="4">
        <f>ROUND(Source!AU723,O742)</f>
        <v>0</v>
      </c>
      <c r="G742" s="4" t="s">
        <v>138</v>
      </c>
      <c r="H742" s="4" t="s">
        <v>139</v>
      </c>
      <c r="I742" s="4"/>
      <c r="J742" s="4"/>
      <c r="K742" s="4">
        <v>-217</v>
      </c>
      <c r="L742" s="4">
        <v>18</v>
      </c>
      <c r="M742" s="4">
        <v>3</v>
      </c>
      <c r="N742" s="4" t="s">
        <v>3</v>
      </c>
      <c r="O742" s="4">
        <v>2</v>
      </c>
      <c r="P742" s="4"/>
      <c r="Q742" s="4"/>
      <c r="R742" s="4"/>
      <c r="S742" s="4"/>
      <c r="T742" s="4"/>
      <c r="U742" s="4"/>
      <c r="V742" s="4"/>
      <c r="W742" s="4">
        <v>0</v>
      </c>
      <c r="X742" s="4">
        <v>1</v>
      </c>
      <c r="Y742" s="4">
        <v>0</v>
      </c>
      <c r="Z742" s="4"/>
      <c r="AA742" s="4"/>
      <c r="AB742" s="4"/>
    </row>
    <row r="743" spans="1:28" x14ac:dyDescent="0.2">
      <c r="A743" s="4">
        <v>50</v>
      </c>
      <c r="B743" s="4">
        <v>0</v>
      </c>
      <c r="C743" s="4">
        <v>0</v>
      </c>
      <c r="D743" s="4">
        <v>1</v>
      </c>
      <c r="E743" s="4">
        <v>230</v>
      </c>
      <c r="F743" s="4">
        <f>ROUND(Source!BA723,O743)</f>
        <v>0</v>
      </c>
      <c r="G743" s="4" t="s">
        <v>140</v>
      </c>
      <c r="H743" s="4" t="s">
        <v>141</v>
      </c>
      <c r="I743" s="4"/>
      <c r="J743" s="4"/>
      <c r="K743" s="4">
        <v>-230</v>
      </c>
      <c r="L743" s="4">
        <v>19</v>
      </c>
      <c r="M743" s="4">
        <v>3</v>
      </c>
      <c r="N743" s="4" t="s">
        <v>3</v>
      </c>
      <c r="O743" s="4">
        <v>2</v>
      </c>
      <c r="P743" s="4"/>
      <c r="Q743" s="4"/>
      <c r="R743" s="4"/>
      <c r="S743" s="4"/>
      <c r="T743" s="4"/>
      <c r="U743" s="4"/>
      <c r="V743" s="4"/>
      <c r="W743" s="4">
        <v>0</v>
      </c>
      <c r="X743" s="4">
        <v>1</v>
      </c>
      <c r="Y743" s="4">
        <v>0</v>
      </c>
      <c r="Z743" s="4"/>
      <c r="AA743" s="4"/>
      <c r="AB743" s="4"/>
    </row>
    <row r="744" spans="1:28" x14ac:dyDescent="0.2">
      <c r="A744" s="4">
        <v>50</v>
      </c>
      <c r="B744" s="4">
        <v>0</v>
      </c>
      <c r="C744" s="4">
        <v>0</v>
      </c>
      <c r="D744" s="4">
        <v>1</v>
      </c>
      <c r="E744" s="4">
        <v>206</v>
      </c>
      <c r="F744" s="4">
        <f>ROUND(Source!T723,O744)</f>
        <v>0</v>
      </c>
      <c r="G744" s="4" t="s">
        <v>142</v>
      </c>
      <c r="H744" s="4" t="s">
        <v>143</v>
      </c>
      <c r="I744" s="4"/>
      <c r="J744" s="4"/>
      <c r="K744" s="4">
        <v>-206</v>
      </c>
      <c r="L744" s="4">
        <v>20</v>
      </c>
      <c r="M744" s="4">
        <v>3</v>
      </c>
      <c r="N744" s="4" t="s">
        <v>3</v>
      </c>
      <c r="O744" s="4">
        <v>2</v>
      </c>
      <c r="P744" s="4"/>
      <c r="Q744" s="4"/>
      <c r="R744" s="4"/>
      <c r="S744" s="4"/>
      <c r="T744" s="4"/>
      <c r="U744" s="4"/>
      <c r="V744" s="4"/>
      <c r="W744" s="4">
        <v>0</v>
      </c>
      <c r="X744" s="4">
        <v>1</v>
      </c>
      <c r="Y744" s="4">
        <v>0</v>
      </c>
      <c r="Z744" s="4"/>
      <c r="AA744" s="4"/>
      <c r="AB744" s="4"/>
    </row>
    <row r="745" spans="1:28" x14ac:dyDescent="0.2">
      <c r="A745" s="4">
        <v>50</v>
      </c>
      <c r="B745" s="4">
        <v>0</v>
      </c>
      <c r="C745" s="4">
        <v>0</v>
      </c>
      <c r="D745" s="4">
        <v>1</v>
      </c>
      <c r="E745" s="4">
        <v>207</v>
      </c>
      <c r="F745" s="4">
        <f>Source!U723</f>
        <v>0</v>
      </c>
      <c r="G745" s="4" t="s">
        <v>144</v>
      </c>
      <c r="H745" s="4" t="s">
        <v>145</v>
      </c>
      <c r="I745" s="4"/>
      <c r="J745" s="4"/>
      <c r="K745" s="4">
        <v>-207</v>
      </c>
      <c r="L745" s="4">
        <v>21</v>
      </c>
      <c r="M745" s="4">
        <v>3</v>
      </c>
      <c r="N745" s="4" t="s">
        <v>3</v>
      </c>
      <c r="O745" s="4">
        <v>-1</v>
      </c>
      <c r="P745" s="4"/>
      <c r="Q745" s="4"/>
      <c r="R745" s="4"/>
      <c r="S745" s="4"/>
      <c r="T745" s="4"/>
      <c r="U745" s="4"/>
      <c r="V745" s="4"/>
      <c r="W745" s="4">
        <v>0</v>
      </c>
      <c r="X745" s="4">
        <v>1</v>
      </c>
      <c r="Y745" s="4">
        <v>0</v>
      </c>
      <c r="Z745" s="4"/>
      <c r="AA745" s="4"/>
      <c r="AB745" s="4"/>
    </row>
    <row r="746" spans="1:28" x14ac:dyDescent="0.2">
      <c r="A746" s="4">
        <v>50</v>
      </c>
      <c r="B746" s="4">
        <v>0</v>
      </c>
      <c r="C746" s="4">
        <v>0</v>
      </c>
      <c r="D746" s="4">
        <v>1</v>
      </c>
      <c r="E746" s="4">
        <v>208</v>
      </c>
      <c r="F746" s="4">
        <f>Source!V723</f>
        <v>0</v>
      </c>
      <c r="G746" s="4" t="s">
        <v>146</v>
      </c>
      <c r="H746" s="4" t="s">
        <v>147</v>
      </c>
      <c r="I746" s="4"/>
      <c r="J746" s="4"/>
      <c r="K746" s="4">
        <v>-208</v>
      </c>
      <c r="L746" s="4">
        <v>22</v>
      </c>
      <c r="M746" s="4">
        <v>3</v>
      </c>
      <c r="N746" s="4" t="s">
        <v>3</v>
      </c>
      <c r="O746" s="4">
        <v>-1</v>
      </c>
      <c r="P746" s="4"/>
      <c r="Q746" s="4"/>
      <c r="R746" s="4"/>
      <c r="S746" s="4"/>
      <c r="T746" s="4"/>
      <c r="U746" s="4"/>
      <c r="V746" s="4"/>
      <c r="W746" s="4">
        <v>0</v>
      </c>
      <c r="X746" s="4">
        <v>1</v>
      </c>
      <c r="Y746" s="4">
        <v>0</v>
      </c>
      <c r="Z746" s="4"/>
      <c r="AA746" s="4"/>
      <c r="AB746" s="4"/>
    </row>
    <row r="747" spans="1:28" x14ac:dyDescent="0.2">
      <c r="A747" s="4">
        <v>50</v>
      </c>
      <c r="B747" s="4">
        <v>0</v>
      </c>
      <c r="C747" s="4">
        <v>0</v>
      </c>
      <c r="D747" s="4">
        <v>1</v>
      </c>
      <c r="E747" s="4">
        <v>209</v>
      </c>
      <c r="F747" s="4">
        <f>ROUND(Source!W723,O747)</f>
        <v>0</v>
      </c>
      <c r="G747" s="4" t="s">
        <v>148</v>
      </c>
      <c r="H747" s="4" t="s">
        <v>149</v>
      </c>
      <c r="I747" s="4"/>
      <c r="J747" s="4"/>
      <c r="K747" s="4">
        <v>-209</v>
      </c>
      <c r="L747" s="4">
        <v>23</v>
      </c>
      <c r="M747" s="4">
        <v>3</v>
      </c>
      <c r="N747" s="4" t="s">
        <v>3</v>
      </c>
      <c r="O747" s="4">
        <v>2</v>
      </c>
      <c r="P747" s="4"/>
      <c r="Q747" s="4"/>
      <c r="R747" s="4"/>
      <c r="S747" s="4"/>
      <c r="T747" s="4"/>
      <c r="U747" s="4"/>
      <c r="V747" s="4"/>
      <c r="W747" s="4">
        <v>0</v>
      </c>
      <c r="X747" s="4">
        <v>1</v>
      </c>
      <c r="Y747" s="4">
        <v>0</v>
      </c>
      <c r="Z747" s="4"/>
      <c r="AA747" s="4"/>
      <c r="AB747" s="4"/>
    </row>
    <row r="748" spans="1:28" x14ac:dyDescent="0.2">
      <c r="A748" s="4">
        <v>50</v>
      </c>
      <c r="B748" s="4">
        <v>0</v>
      </c>
      <c r="C748" s="4">
        <v>0</v>
      </c>
      <c r="D748" s="4">
        <v>1</v>
      </c>
      <c r="E748" s="4">
        <v>233</v>
      </c>
      <c r="F748" s="4">
        <f>ROUND(Source!BD723,O748)</f>
        <v>0</v>
      </c>
      <c r="G748" s="4" t="s">
        <v>150</v>
      </c>
      <c r="H748" s="4" t="s">
        <v>151</v>
      </c>
      <c r="I748" s="4"/>
      <c r="J748" s="4"/>
      <c r="K748" s="4">
        <v>-233</v>
      </c>
      <c r="L748" s="4">
        <v>24</v>
      </c>
      <c r="M748" s="4">
        <v>3</v>
      </c>
      <c r="N748" s="4" t="s">
        <v>3</v>
      </c>
      <c r="O748" s="4">
        <v>2</v>
      </c>
      <c r="P748" s="4"/>
      <c r="Q748" s="4"/>
      <c r="R748" s="4"/>
      <c r="S748" s="4"/>
      <c r="T748" s="4"/>
      <c r="U748" s="4"/>
      <c r="V748" s="4"/>
      <c r="W748" s="4">
        <v>0</v>
      </c>
      <c r="X748" s="4">
        <v>1</v>
      </c>
      <c r="Y748" s="4">
        <v>0</v>
      </c>
      <c r="Z748" s="4"/>
      <c r="AA748" s="4"/>
      <c r="AB748" s="4"/>
    </row>
    <row r="749" spans="1:28" x14ac:dyDescent="0.2">
      <c r="A749" s="4">
        <v>50</v>
      </c>
      <c r="B749" s="4">
        <v>0</v>
      </c>
      <c r="C749" s="4">
        <v>0</v>
      </c>
      <c r="D749" s="4">
        <v>1</v>
      </c>
      <c r="E749" s="4">
        <v>210</v>
      </c>
      <c r="F749" s="4">
        <f>ROUND(Source!X723,O749)</f>
        <v>0</v>
      </c>
      <c r="G749" s="4" t="s">
        <v>152</v>
      </c>
      <c r="H749" s="4" t="s">
        <v>153</v>
      </c>
      <c r="I749" s="4"/>
      <c r="J749" s="4"/>
      <c r="K749" s="4">
        <v>-210</v>
      </c>
      <c r="L749" s="4">
        <v>25</v>
      </c>
      <c r="M749" s="4">
        <v>3</v>
      </c>
      <c r="N749" s="4" t="s">
        <v>3</v>
      </c>
      <c r="O749" s="4">
        <v>2</v>
      </c>
      <c r="P749" s="4"/>
      <c r="Q749" s="4"/>
      <c r="R749" s="4"/>
      <c r="S749" s="4"/>
      <c r="T749" s="4"/>
      <c r="U749" s="4"/>
      <c r="V749" s="4"/>
      <c r="W749" s="4">
        <v>0</v>
      </c>
      <c r="X749" s="4">
        <v>1</v>
      </c>
      <c r="Y749" s="4">
        <v>0</v>
      </c>
      <c r="Z749" s="4"/>
      <c r="AA749" s="4"/>
      <c r="AB749" s="4"/>
    </row>
    <row r="750" spans="1:28" x14ac:dyDescent="0.2">
      <c r="A750" s="4">
        <v>50</v>
      </c>
      <c r="B750" s="4">
        <v>0</v>
      </c>
      <c r="C750" s="4">
        <v>0</v>
      </c>
      <c r="D750" s="4">
        <v>1</v>
      </c>
      <c r="E750" s="4">
        <v>211</v>
      </c>
      <c r="F750" s="4">
        <f>ROUND(Source!Y723,O750)</f>
        <v>0</v>
      </c>
      <c r="G750" s="4" t="s">
        <v>154</v>
      </c>
      <c r="H750" s="4" t="s">
        <v>155</v>
      </c>
      <c r="I750" s="4"/>
      <c r="J750" s="4"/>
      <c r="K750" s="4">
        <v>-211</v>
      </c>
      <c r="L750" s="4">
        <v>26</v>
      </c>
      <c r="M750" s="4">
        <v>3</v>
      </c>
      <c r="N750" s="4" t="s">
        <v>3</v>
      </c>
      <c r="O750" s="4">
        <v>2</v>
      </c>
      <c r="P750" s="4"/>
      <c r="Q750" s="4"/>
      <c r="R750" s="4"/>
      <c r="S750" s="4"/>
      <c r="T750" s="4"/>
      <c r="U750" s="4"/>
      <c r="V750" s="4"/>
      <c r="W750" s="4">
        <v>0</v>
      </c>
      <c r="X750" s="4">
        <v>1</v>
      </c>
      <c r="Y750" s="4">
        <v>0</v>
      </c>
      <c r="Z750" s="4"/>
      <c r="AA750" s="4"/>
      <c r="AB750" s="4"/>
    </row>
    <row r="751" spans="1:28" x14ac:dyDescent="0.2">
      <c r="A751" s="4">
        <v>50</v>
      </c>
      <c r="B751" s="4">
        <v>0</v>
      </c>
      <c r="C751" s="4">
        <v>0</v>
      </c>
      <c r="D751" s="4">
        <v>1</v>
      </c>
      <c r="E751" s="4">
        <v>224</v>
      </c>
      <c r="F751" s="4">
        <f>ROUND(Source!AR723,O751)</f>
        <v>142290.09</v>
      </c>
      <c r="G751" s="4" t="s">
        <v>156</v>
      </c>
      <c r="H751" s="4" t="s">
        <v>157</v>
      </c>
      <c r="I751" s="4"/>
      <c r="J751" s="4"/>
      <c r="K751" s="4">
        <v>-224</v>
      </c>
      <c r="L751" s="4">
        <v>27</v>
      </c>
      <c r="M751" s="4">
        <v>3</v>
      </c>
      <c r="N751" s="4" t="s">
        <v>3</v>
      </c>
      <c r="O751" s="4">
        <v>2</v>
      </c>
      <c r="P751" s="4"/>
      <c r="Q751" s="4"/>
      <c r="R751" s="4"/>
      <c r="S751" s="4"/>
      <c r="T751" s="4"/>
      <c r="U751" s="4"/>
      <c r="V751" s="4"/>
      <c r="W751" s="4">
        <v>142290.09</v>
      </c>
      <c r="X751" s="4">
        <v>1</v>
      </c>
      <c r="Y751" s="4">
        <v>142290.09</v>
      </c>
      <c r="Z751" s="4"/>
      <c r="AA751" s="4"/>
      <c r="AB751" s="4"/>
    </row>
    <row r="753" spans="1:245" x14ac:dyDescent="0.2">
      <c r="A753" s="1">
        <v>4</v>
      </c>
      <c r="B753" s="1">
        <v>0</v>
      </c>
      <c r="C753" s="1"/>
      <c r="D753" s="1">
        <f>ROW(A766)</f>
        <v>766</v>
      </c>
      <c r="E753" s="1"/>
      <c r="F753" s="1" t="s">
        <v>18</v>
      </c>
      <c r="G753" s="1" t="s">
        <v>286</v>
      </c>
      <c r="H753" s="1" t="s">
        <v>3</v>
      </c>
      <c r="I753" s="1">
        <v>0</v>
      </c>
      <c r="J753" s="1"/>
      <c r="K753" s="1">
        <v>0</v>
      </c>
      <c r="L753" s="1"/>
      <c r="M753" s="1" t="s">
        <v>3</v>
      </c>
      <c r="N753" s="1"/>
      <c r="O753" s="1"/>
      <c r="P753" s="1"/>
      <c r="Q753" s="1"/>
      <c r="R753" s="1"/>
      <c r="S753" s="1">
        <v>0</v>
      </c>
      <c r="T753" s="1"/>
      <c r="U753" s="1" t="s">
        <v>3</v>
      </c>
      <c r="V753" s="1">
        <v>0</v>
      </c>
      <c r="W753" s="1"/>
      <c r="X753" s="1"/>
      <c r="Y753" s="1"/>
      <c r="Z753" s="1"/>
      <c r="AA753" s="1"/>
      <c r="AB753" s="1" t="s">
        <v>3</v>
      </c>
      <c r="AC753" s="1" t="s">
        <v>3</v>
      </c>
      <c r="AD753" s="1" t="s">
        <v>3</v>
      </c>
      <c r="AE753" s="1" t="s">
        <v>3</v>
      </c>
      <c r="AF753" s="1" t="s">
        <v>3</v>
      </c>
      <c r="AG753" s="1" t="s">
        <v>3</v>
      </c>
      <c r="AH753" s="1"/>
      <c r="AI753" s="1"/>
      <c r="AJ753" s="1"/>
      <c r="AK753" s="1"/>
      <c r="AL753" s="1"/>
      <c r="AM753" s="1"/>
      <c r="AN753" s="1"/>
      <c r="AO753" s="1"/>
      <c r="AP753" s="1" t="s">
        <v>3</v>
      </c>
      <c r="AQ753" s="1" t="s">
        <v>3</v>
      </c>
      <c r="AR753" s="1" t="s">
        <v>3</v>
      </c>
      <c r="AS753" s="1"/>
      <c r="AT753" s="1"/>
      <c r="AU753" s="1"/>
      <c r="AV753" s="1"/>
      <c r="AW753" s="1"/>
      <c r="AX753" s="1"/>
      <c r="AY753" s="1"/>
      <c r="AZ753" s="1" t="s">
        <v>3</v>
      </c>
      <c r="BA753" s="1"/>
      <c r="BB753" s="1" t="s">
        <v>3</v>
      </c>
      <c r="BC753" s="1" t="s">
        <v>3</v>
      </c>
      <c r="BD753" s="1" t="s">
        <v>3</v>
      </c>
      <c r="BE753" s="1" t="s">
        <v>3</v>
      </c>
      <c r="BF753" s="1" t="s">
        <v>3</v>
      </c>
      <c r="BG753" s="1" t="s">
        <v>3</v>
      </c>
      <c r="BH753" s="1" t="s">
        <v>3</v>
      </c>
      <c r="BI753" s="1" t="s">
        <v>3</v>
      </c>
      <c r="BJ753" s="1" t="s">
        <v>3</v>
      </c>
      <c r="BK753" s="1" t="s">
        <v>3</v>
      </c>
      <c r="BL753" s="1" t="s">
        <v>3</v>
      </c>
      <c r="BM753" s="1" t="s">
        <v>3</v>
      </c>
      <c r="BN753" s="1" t="s">
        <v>3</v>
      </c>
      <c r="BO753" s="1" t="s">
        <v>3</v>
      </c>
      <c r="BP753" s="1" t="s">
        <v>3</v>
      </c>
      <c r="BQ753" s="1"/>
      <c r="BR753" s="1"/>
      <c r="BS753" s="1"/>
      <c r="BT753" s="1"/>
      <c r="BU753" s="1"/>
      <c r="BV753" s="1"/>
      <c r="BW753" s="1"/>
      <c r="BX753" s="1">
        <v>0</v>
      </c>
      <c r="BY753" s="1"/>
      <c r="BZ753" s="1"/>
      <c r="CA753" s="1"/>
      <c r="CB753" s="1"/>
      <c r="CC753" s="1"/>
      <c r="CD753" s="1"/>
      <c r="CE753" s="1"/>
      <c r="CF753" s="1"/>
      <c r="CG753" s="1"/>
      <c r="CH753" s="1"/>
      <c r="CI753" s="1"/>
      <c r="CJ753" s="1">
        <v>0</v>
      </c>
    </row>
    <row r="755" spans="1:245" x14ac:dyDescent="0.2">
      <c r="A755" s="2">
        <v>52</v>
      </c>
      <c r="B755" s="2">
        <f t="shared" ref="B755:G755" si="590">B766</f>
        <v>0</v>
      </c>
      <c r="C755" s="2">
        <f t="shared" si="590"/>
        <v>4</v>
      </c>
      <c r="D755" s="2">
        <f t="shared" si="590"/>
        <v>753</v>
      </c>
      <c r="E755" s="2">
        <f t="shared" si="590"/>
        <v>0</v>
      </c>
      <c r="F755" s="2" t="str">
        <f t="shared" si="590"/>
        <v>Новый раздел</v>
      </c>
      <c r="G755" s="2" t="str">
        <f t="shared" si="590"/>
        <v>Пусконаладочные работы</v>
      </c>
      <c r="H755" s="2"/>
      <c r="I755" s="2"/>
      <c r="J755" s="2"/>
      <c r="K755" s="2"/>
      <c r="L755" s="2"/>
      <c r="M755" s="2"/>
      <c r="N755" s="2"/>
      <c r="O755" s="2">
        <f t="shared" ref="O755:AT755" si="591">O766</f>
        <v>146257.72</v>
      </c>
      <c r="P755" s="2">
        <f t="shared" si="591"/>
        <v>0</v>
      </c>
      <c r="Q755" s="2">
        <f t="shared" si="591"/>
        <v>0</v>
      </c>
      <c r="R755" s="2">
        <f t="shared" si="591"/>
        <v>0</v>
      </c>
      <c r="S755" s="2">
        <f t="shared" si="591"/>
        <v>146257.72</v>
      </c>
      <c r="T755" s="2">
        <f t="shared" si="591"/>
        <v>0</v>
      </c>
      <c r="U755" s="2">
        <f t="shared" si="591"/>
        <v>318.25</v>
      </c>
      <c r="V755" s="2">
        <f t="shared" si="591"/>
        <v>0</v>
      </c>
      <c r="W755" s="2">
        <f t="shared" si="591"/>
        <v>0</v>
      </c>
      <c r="X755" s="2">
        <f t="shared" si="591"/>
        <v>102380.4</v>
      </c>
      <c r="Y755" s="2">
        <f t="shared" si="591"/>
        <v>59965.66</v>
      </c>
      <c r="Z755" s="2">
        <f t="shared" si="591"/>
        <v>0</v>
      </c>
      <c r="AA755" s="2">
        <f t="shared" si="591"/>
        <v>0</v>
      </c>
      <c r="AB755" s="2">
        <f t="shared" si="591"/>
        <v>146257.72</v>
      </c>
      <c r="AC755" s="2">
        <f t="shared" si="591"/>
        <v>0</v>
      </c>
      <c r="AD755" s="2">
        <f t="shared" si="591"/>
        <v>0</v>
      </c>
      <c r="AE755" s="2">
        <f t="shared" si="591"/>
        <v>0</v>
      </c>
      <c r="AF755" s="2">
        <f t="shared" si="591"/>
        <v>146257.72</v>
      </c>
      <c r="AG755" s="2">
        <f t="shared" si="591"/>
        <v>0</v>
      </c>
      <c r="AH755" s="2">
        <f t="shared" si="591"/>
        <v>318.25</v>
      </c>
      <c r="AI755" s="2">
        <f t="shared" si="591"/>
        <v>0</v>
      </c>
      <c r="AJ755" s="2">
        <f t="shared" si="591"/>
        <v>0</v>
      </c>
      <c r="AK755" s="2">
        <f t="shared" si="591"/>
        <v>102380.4</v>
      </c>
      <c r="AL755" s="2">
        <f t="shared" si="591"/>
        <v>59965.66</v>
      </c>
      <c r="AM755" s="2">
        <f t="shared" si="591"/>
        <v>0</v>
      </c>
      <c r="AN755" s="2">
        <f t="shared" si="591"/>
        <v>0</v>
      </c>
      <c r="AO755" s="2">
        <f t="shared" si="591"/>
        <v>0</v>
      </c>
      <c r="AP755" s="2">
        <f t="shared" si="591"/>
        <v>0</v>
      </c>
      <c r="AQ755" s="2">
        <f t="shared" si="591"/>
        <v>0</v>
      </c>
      <c r="AR755" s="2">
        <f t="shared" si="591"/>
        <v>308603.78000000003</v>
      </c>
      <c r="AS755" s="2">
        <f t="shared" si="591"/>
        <v>0</v>
      </c>
      <c r="AT755" s="2">
        <f t="shared" si="591"/>
        <v>0</v>
      </c>
      <c r="AU755" s="2">
        <f t="shared" ref="AU755:BZ755" si="592">AU766</f>
        <v>308603.78000000003</v>
      </c>
      <c r="AV755" s="2">
        <f t="shared" si="592"/>
        <v>0</v>
      </c>
      <c r="AW755" s="2">
        <f t="shared" si="592"/>
        <v>0</v>
      </c>
      <c r="AX755" s="2">
        <f t="shared" si="592"/>
        <v>0</v>
      </c>
      <c r="AY755" s="2">
        <f t="shared" si="592"/>
        <v>0</v>
      </c>
      <c r="AZ755" s="2">
        <f t="shared" si="592"/>
        <v>0</v>
      </c>
      <c r="BA755" s="2">
        <f t="shared" si="592"/>
        <v>0</v>
      </c>
      <c r="BB755" s="2">
        <f t="shared" si="592"/>
        <v>0</v>
      </c>
      <c r="BC755" s="2">
        <f t="shared" si="592"/>
        <v>0</v>
      </c>
      <c r="BD755" s="2">
        <f t="shared" si="592"/>
        <v>0</v>
      </c>
      <c r="BE755" s="2">
        <f t="shared" si="592"/>
        <v>0</v>
      </c>
      <c r="BF755" s="2">
        <f t="shared" si="592"/>
        <v>0</v>
      </c>
      <c r="BG755" s="2">
        <f t="shared" si="592"/>
        <v>0</v>
      </c>
      <c r="BH755" s="2">
        <f t="shared" si="592"/>
        <v>0</v>
      </c>
      <c r="BI755" s="2">
        <f t="shared" si="592"/>
        <v>0</v>
      </c>
      <c r="BJ755" s="2">
        <f t="shared" si="592"/>
        <v>0</v>
      </c>
      <c r="BK755" s="2">
        <f t="shared" si="592"/>
        <v>0</v>
      </c>
      <c r="BL755" s="2">
        <f t="shared" si="592"/>
        <v>0</v>
      </c>
      <c r="BM755" s="2">
        <f t="shared" si="592"/>
        <v>0</v>
      </c>
      <c r="BN755" s="2">
        <f t="shared" si="592"/>
        <v>0</v>
      </c>
      <c r="BO755" s="2">
        <f t="shared" si="592"/>
        <v>0</v>
      </c>
      <c r="BP755" s="2">
        <f t="shared" si="592"/>
        <v>0</v>
      </c>
      <c r="BQ755" s="2">
        <f t="shared" si="592"/>
        <v>0</v>
      </c>
      <c r="BR755" s="2">
        <f t="shared" si="592"/>
        <v>0</v>
      </c>
      <c r="BS755" s="2">
        <f t="shared" si="592"/>
        <v>0</v>
      </c>
      <c r="BT755" s="2">
        <f t="shared" si="592"/>
        <v>0</v>
      </c>
      <c r="BU755" s="2">
        <f t="shared" si="592"/>
        <v>0</v>
      </c>
      <c r="BV755" s="2">
        <f t="shared" si="592"/>
        <v>0</v>
      </c>
      <c r="BW755" s="2">
        <f t="shared" si="592"/>
        <v>0</v>
      </c>
      <c r="BX755" s="2">
        <f t="shared" si="592"/>
        <v>0</v>
      </c>
      <c r="BY755" s="2">
        <f t="shared" si="592"/>
        <v>0</v>
      </c>
      <c r="BZ755" s="2">
        <f t="shared" si="592"/>
        <v>0</v>
      </c>
      <c r="CA755" s="2">
        <f t="shared" ref="CA755:DF755" si="593">CA766</f>
        <v>308603.78000000003</v>
      </c>
      <c r="CB755" s="2">
        <f t="shared" si="593"/>
        <v>0</v>
      </c>
      <c r="CC755" s="2">
        <f t="shared" si="593"/>
        <v>0</v>
      </c>
      <c r="CD755" s="2">
        <f t="shared" si="593"/>
        <v>308603.78000000003</v>
      </c>
      <c r="CE755" s="2">
        <f t="shared" si="593"/>
        <v>0</v>
      </c>
      <c r="CF755" s="2">
        <f t="shared" si="593"/>
        <v>0</v>
      </c>
      <c r="CG755" s="2">
        <f t="shared" si="593"/>
        <v>0</v>
      </c>
      <c r="CH755" s="2">
        <f t="shared" si="593"/>
        <v>0</v>
      </c>
      <c r="CI755" s="2">
        <f t="shared" si="593"/>
        <v>0</v>
      </c>
      <c r="CJ755" s="2">
        <f t="shared" si="593"/>
        <v>0</v>
      </c>
      <c r="CK755" s="2">
        <f t="shared" si="593"/>
        <v>0</v>
      </c>
      <c r="CL755" s="2">
        <f t="shared" si="593"/>
        <v>0</v>
      </c>
      <c r="CM755" s="2">
        <f t="shared" si="593"/>
        <v>0</v>
      </c>
      <c r="CN755" s="2">
        <f t="shared" si="593"/>
        <v>0</v>
      </c>
      <c r="CO755" s="2">
        <f t="shared" si="593"/>
        <v>0</v>
      </c>
      <c r="CP755" s="2">
        <f t="shared" si="593"/>
        <v>0</v>
      </c>
      <c r="CQ755" s="2">
        <f t="shared" si="593"/>
        <v>0</v>
      </c>
      <c r="CR755" s="2">
        <f t="shared" si="593"/>
        <v>0</v>
      </c>
      <c r="CS755" s="2">
        <f t="shared" si="593"/>
        <v>0</v>
      </c>
      <c r="CT755" s="2">
        <f t="shared" si="593"/>
        <v>0</v>
      </c>
      <c r="CU755" s="2">
        <f t="shared" si="593"/>
        <v>0</v>
      </c>
      <c r="CV755" s="2">
        <f t="shared" si="593"/>
        <v>0</v>
      </c>
      <c r="CW755" s="2">
        <f t="shared" si="593"/>
        <v>0</v>
      </c>
      <c r="CX755" s="2">
        <f t="shared" si="593"/>
        <v>0</v>
      </c>
      <c r="CY755" s="2">
        <f t="shared" si="593"/>
        <v>0</v>
      </c>
      <c r="CZ755" s="2">
        <f t="shared" si="593"/>
        <v>0</v>
      </c>
      <c r="DA755" s="2">
        <f t="shared" si="593"/>
        <v>0</v>
      </c>
      <c r="DB755" s="2">
        <f t="shared" si="593"/>
        <v>0</v>
      </c>
      <c r="DC755" s="2">
        <f t="shared" si="593"/>
        <v>0</v>
      </c>
      <c r="DD755" s="2">
        <f t="shared" si="593"/>
        <v>0</v>
      </c>
      <c r="DE755" s="2">
        <f t="shared" si="593"/>
        <v>0</v>
      </c>
      <c r="DF755" s="2">
        <f t="shared" si="593"/>
        <v>0</v>
      </c>
      <c r="DG755" s="3">
        <f t="shared" ref="DG755:EL755" si="594">DG766</f>
        <v>0</v>
      </c>
      <c r="DH755" s="3">
        <f t="shared" si="594"/>
        <v>0</v>
      </c>
      <c r="DI755" s="3">
        <f t="shared" si="594"/>
        <v>0</v>
      </c>
      <c r="DJ755" s="3">
        <f t="shared" si="594"/>
        <v>0</v>
      </c>
      <c r="DK755" s="3">
        <f t="shared" si="594"/>
        <v>0</v>
      </c>
      <c r="DL755" s="3">
        <f t="shared" si="594"/>
        <v>0</v>
      </c>
      <c r="DM755" s="3">
        <f t="shared" si="594"/>
        <v>0</v>
      </c>
      <c r="DN755" s="3">
        <f t="shared" si="594"/>
        <v>0</v>
      </c>
      <c r="DO755" s="3">
        <f t="shared" si="594"/>
        <v>0</v>
      </c>
      <c r="DP755" s="3">
        <f t="shared" si="594"/>
        <v>0</v>
      </c>
      <c r="DQ755" s="3">
        <f t="shared" si="594"/>
        <v>0</v>
      </c>
      <c r="DR755" s="3">
        <f t="shared" si="594"/>
        <v>0</v>
      </c>
      <c r="DS755" s="3">
        <f t="shared" si="594"/>
        <v>0</v>
      </c>
      <c r="DT755" s="3">
        <f t="shared" si="594"/>
        <v>0</v>
      </c>
      <c r="DU755" s="3">
        <f t="shared" si="594"/>
        <v>0</v>
      </c>
      <c r="DV755" s="3">
        <f t="shared" si="594"/>
        <v>0</v>
      </c>
      <c r="DW755" s="3">
        <f t="shared" si="594"/>
        <v>0</v>
      </c>
      <c r="DX755" s="3">
        <f t="shared" si="594"/>
        <v>0</v>
      </c>
      <c r="DY755" s="3">
        <f t="shared" si="594"/>
        <v>0</v>
      </c>
      <c r="DZ755" s="3">
        <f t="shared" si="594"/>
        <v>0</v>
      </c>
      <c r="EA755" s="3">
        <f t="shared" si="594"/>
        <v>0</v>
      </c>
      <c r="EB755" s="3">
        <f t="shared" si="594"/>
        <v>0</v>
      </c>
      <c r="EC755" s="3">
        <f t="shared" si="594"/>
        <v>0</v>
      </c>
      <c r="ED755" s="3">
        <f t="shared" si="594"/>
        <v>0</v>
      </c>
      <c r="EE755" s="3">
        <f t="shared" si="594"/>
        <v>0</v>
      </c>
      <c r="EF755" s="3">
        <f t="shared" si="594"/>
        <v>0</v>
      </c>
      <c r="EG755" s="3">
        <f t="shared" si="594"/>
        <v>0</v>
      </c>
      <c r="EH755" s="3">
        <f t="shared" si="594"/>
        <v>0</v>
      </c>
      <c r="EI755" s="3">
        <f t="shared" si="594"/>
        <v>0</v>
      </c>
      <c r="EJ755" s="3">
        <f t="shared" si="594"/>
        <v>0</v>
      </c>
      <c r="EK755" s="3">
        <f t="shared" si="594"/>
        <v>0</v>
      </c>
      <c r="EL755" s="3">
        <f t="shared" si="594"/>
        <v>0</v>
      </c>
      <c r="EM755" s="3">
        <f t="shared" ref="EM755:FR755" si="595">EM766</f>
        <v>0</v>
      </c>
      <c r="EN755" s="3">
        <f t="shared" si="595"/>
        <v>0</v>
      </c>
      <c r="EO755" s="3">
        <f t="shared" si="595"/>
        <v>0</v>
      </c>
      <c r="EP755" s="3">
        <f t="shared" si="595"/>
        <v>0</v>
      </c>
      <c r="EQ755" s="3">
        <f t="shared" si="595"/>
        <v>0</v>
      </c>
      <c r="ER755" s="3">
        <f t="shared" si="595"/>
        <v>0</v>
      </c>
      <c r="ES755" s="3">
        <f t="shared" si="595"/>
        <v>0</v>
      </c>
      <c r="ET755" s="3">
        <f t="shared" si="595"/>
        <v>0</v>
      </c>
      <c r="EU755" s="3">
        <f t="shared" si="595"/>
        <v>0</v>
      </c>
      <c r="EV755" s="3">
        <f t="shared" si="595"/>
        <v>0</v>
      </c>
      <c r="EW755" s="3">
        <f t="shared" si="595"/>
        <v>0</v>
      </c>
      <c r="EX755" s="3">
        <f t="shared" si="595"/>
        <v>0</v>
      </c>
      <c r="EY755" s="3">
        <f t="shared" si="595"/>
        <v>0</v>
      </c>
      <c r="EZ755" s="3">
        <f t="shared" si="595"/>
        <v>0</v>
      </c>
      <c r="FA755" s="3">
        <f t="shared" si="595"/>
        <v>0</v>
      </c>
      <c r="FB755" s="3">
        <f t="shared" si="595"/>
        <v>0</v>
      </c>
      <c r="FC755" s="3">
        <f t="shared" si="595"/>
        <v>0</v>
      </c>
      <c r="FD755" s="3">
        <f t="shared" si="595"/>
        <v>0</v>
      </c>
      <c r="FE755" s="3">
        <f t="shared" si="595"/>
        <v>0</v>
      </c>
      <c r="FF755" s="3">
        <f t="shared" si="595"/>
        <v>0</v>
      </c>
      <c r="FG755" s="3">
        <f t="shared" si="595"/>
        <v>0</v>
      </c>
      <c r="FH755" s="3">
        <f t="shared" si="595"/>
        <v>0</v>
      </c>
      <c r="FI755" s="3">
        <f t="shared" si="595"/>
        <v>0</v>
      </c>
      <c r="FJ755" s="3">
        <f t="shared" si="595"/>
        <v>0</v>
      </c>
      <c r="FK755" s="3">
        <f t="shared" si="595"/>
        <v>0</v>
      </c>
      <c r="FL755" s="3">
        <f t="shared" si="595"/>
        <v>0</v>
      </c>
      <c r="FM755" s="3">
        <f t="shared" si="595"/>
        <v>0</v>
      </c>
      <c r="FN755" s="3">
        <f t="shared" si="595"/>
        <v>0</v>
      </c>
      <c r="FO755" s="3">
        <f t="shared" si="595"/>
        <v>0</v>
      </c>
      <c r="FP755" s="3">
        <f t="shared" si="595"/>
        <v>0</v>
      </c>
      <c r="FQ755" s="3">
        <f t="shared" si="595"/>
        <v>0</v>
      </c>
      <c r="FR755" s="3">
        <f t="shared" si="595"/>
        <v>0</v>
      </c>
      <c r="FS755" s="3">
        <f t="shared" ref="FS755:GX755" si="596">FS766</f>
        <v>0</v>
      </c>
      <c r="FT755" s="3">
        <f t="shared" si="596"/>
        <v>0</v>
      </c>
      <c r="FU755" s="3">
        <f t="shared" si="596"/>
        <v>0</v>
      </c>
      <c r="FV755" s="3">
        <f t="shared" si="596"/>
        <v>0</v>
      </c>
      <c r="FW755" s="3">
        <f t="shared" si="596"/>
        <v>0</v>
      </c>
      <c r="FX755" s="3">
        <f t="shared" si="596"/>
        <v>0</v>
      </c>
      <c r="FY755" s="3">
        <f t="shared" si="596"/>
        <v>0</v>
      </c>
      <c r="FZ755" s="3">
        <f t="shared" si="596"/>
        <v>0</v>
      </c>
      <c r="GA755" s="3">
        <f t="shared" si="596"/>
        <v>0</v>
      </c>
      <c r="GB755" s="3">
        <f t="shared" si="596"/>
        <v>0</v>
      </c>
      <c r="GC755" s="3">
        <f t="shared" si="596"/>
        <v>0</v>
      </c>
      <c r="GD755" s="3">
        <f t="shared" si="596"/>
        <v>0</v>
      </c>
      <c r="GE755" s="3">
        <f t="shared" si="596"/>
        <v>0</v>
      </c>
      <c r="GF755" s="3">
        <f t="shared" si="596"/>
        <v>0</v>
      </c>
      <c r="GG755" s="3">
        <f t="shared" si="596"/>
        <v>0</v>
      </c>
      <c r="GH755" s="3">
        <f t="shared" si="596"/>
        <v>0</v>
      </c>
      <c r="GI755" s="3">
        <f t="shared" si="596"/>
        <v>0</v>
      </c>
      <c r="GJ755" s="3">
        <f t="shared" si="596"/>
        <v>0</v>
      </c>
      <c r="GK755" s="3">
        <f t="shared" si="596"/>
        <v>0</v>
      </c>
      <c r="GL755" s="3">
        <f t="shared" si="596"/>
        <v>0</v>
      </c>
      <c r="GM755" s="3">
        <f t="shared" si="596"/>
        <v>0</v>
      </c>
      <c r="GN755" s="3">
        <f t="shared" si="596"/>
        <v>0</v>
      </c>
      <c r="GO755" s="3">
        <f t="shared" si="596"/>
        <v>0</v>
      </c>
      <c r="GP755" s="3">
        <f t="shared" si="596"/>
        <v>0</v>
      </c>
      <c r="GQ755" s="3">
        <f t="shared" si="596"/>
        <v>0</v>
      </c>
      <c r="GR755" s="3">
        <f t="shared" si="596"/>
        <v>0</v>
      </c>
      <c r="GS755" s="3">
        <f t="shared" si="596"/>
        <v>0</v>
      </c>
      <c r="GT755" s="3">
        <f t="shared" si="596"/>
        <v>0</v>
      </c>
      <c r="GU755" s="3">
        <f t="shared" si="596"/>
        <v>0</v>
      </c>
      <c r="GV755" s="3">
        <f t="shared" si="596"/>
        <v>0</v>
      </c>
      <c r="GW755" s="3">
        <f t="shared" si="596"/>
        <v>0</v>
      </c>
      <c r="GX755" s="3">
        <f t="shared" si="596"/>
        <v>0</v>
      </c>
    </row>
    <row r="757" spans="1:245" x14ac:dyDescent="0.2">
      <c r="A757">
        <v>17</v>
      </c>
      <c r="B757">
        <v>0</v>
      </c>
      <c r="C757">
        <f>ROW(SmtRes!A179)</f>
        <v>179</v>
      </c>
      <c r="D757">
        <f>ROW(EtalonRes!A307)</f>
        <v>307</v>
      </c>
      <c r="E757" t="s">
        <v>298</v>
      </c>
      <c r="F757" t="s">
        <v>288</v>
      </c>
      <c r="G757" t="s">
        <v>289</v>
      </c>
      <c r="H757" t="s">
        <v>290</v>
      </c>
      <c r="I757">
        <v>6</v>
      </c>
      <c r="J757">
        <v>0</v>
      </c>
      <c r="K757">
        <v>6</v>
      </c>
      <c r="O757">
        <f t="shared" ref="O757:O764" si="597">ROUND(CP757,2)</f>
        <v>4900.8500000000004</v>
      </c>
      <c r="P757">
        <f t="shared" ref="P757:P764" si="598">ROUND((ROUND((AC757*AW757*I757),2)*BC757),2)</f>
        <v>0</v>
      </c>
      <c r="Q757">
        <f t="shared" ref="Q757:Q764" si="599">(ROUND((ROUND(((ET757)*AV757*I757),2)*BB757),2)+ROUND((ROUND(((AE757-(EU757))*AV757*I757),2)*BS757),2))</f>
        <v>0</v>
      </c>
      <c r="R757">
        <f t="shared" ref="R757:R764" si="600">ROUND((ROUND((AE757*AV757*I757),2)*BS757),2)</f>
        <v>0</v>
      </c>
      <c r="S757">
        <f t="shared" ref="S757:S764" si="601">ROUND((ROUND((AF757*AV757*I757),2)*BA757),2)</f>
        <v>4900.8500000000004</v>
      </c>
      <c r="T757">
        <f t="shared" ref="T757:T764" si="602">ROUND(CU757*I757,2)</f>
        <v>0</v>
      </c>
      <c r="U757">
        <f t="shared" ref="U757:U764" si="603">CV757*I757</f>
        <v>10.8</v>
      </c>
      <c r="V757">
        <f t="shared" ref="V757:V764" si="604">CW757*I757</f>
        <v>0</v>
      </c>
      <c r="W757">
        <f t="shared" ref="W757:W764" si="605">ROUND(CX757*I757,2)</f>
        <v>0</v>
      </c>
      <c r="X757">
        <f t="shared" ref="X757:Y764" si="606">ROUND(CY757,2)</f>
        <v>3430.6</v>
      </c>
      <c r="Y757">
        <f t="shared" si="606"/>
        <v>2009.35</v>
      </c>
      <c r="AA757">
        <v>54346617</v>
      </c>
      <c r="AB757">
        <f t="shared" ref="AB757:AB764" si="607">ROUND((AC757+AD757+AF757),6)</f>
        <v>28.49</v>
      </c>
      <c r="AC757">
        <f t="shared" ref="AC757:AC764" si="608">ROUND((ES757),6)</f>
        <v>0</v>
      </c>
      <c r="AD757">
        <f t="shared" ref="AD757:AD764" si="609">ROUND((((ET757)-(EU757))+AE757),6)</f>
        <v>0</v>
      </c>
      <c r="AE757">
        <f t="shared" ref="AE757:AF764" si="610">ROUND((EU757),6)</f>
        <v>0</v>
      </c>
      <c r="AF757">
        <f t="shared" si="610"/>
        <v>28.49</v>
      </c>
      <c r="AG757">
        <f t="shared" ref="AG757:AG764" si="611">ROUND((AP757),6)</f>
        <v>0</v>
      </c>
      <c r="AH757">
        <f t="shared" ref="AH757:AI764" si="612">(EW757)</f>
        <v>1.8</v>
      </c>
      <c r="AI757">
        <f t="shared" si="612"/>
        <v>0</v>
      </c>
      <c r="AJ757">
        <f t="shared" ref="AJ757:AJ764" si="613">(AS757)</f>
        <v>0</v>
      </c>
      <c r="AK757">
        <v>28.49</v>
      </c>
      <c r="AL757">
        <v>0</v>
      </c>
      <c r="AM757">
        <v>0</v>
      </c>
      <c r="AN757">
        <v>0</v>
      </c>
      <c r="AO757">
        <v>28.49</v>
      </c>
      <c r="AP757">
        <v>0</v>
      </c>
      <c r="AQ757">
        <v>1.8</v>
      </c>
      <c r="AR757">
        <v>0</v>
      </c>
      <c r="AS757">
        <v>0</v>
      </c>
      <c r="AT757">
        <v>70</v>
      </c>
      <c r="AU757">
        <v>41</v>
      </c>
      <c r="AV757">
        <v>1</v>
      </c>
      <c r="AW757">
        <v>1</v>
      </c>
      <c r="AZ757">
        <v>1</v>
      </c>
      <c r="BA757">
        <v>28.67</v>
      </c>
      <c r="BB757">
        <v>1</v>
      </c>
      <c r="BC757">
        <v>1</v>
      </c>
      <c r="BD757" t="s">
        <v>3</v>
      </c>
      <c r="BE757" t="s">
        <v>3</v>
      </c>
      <c r="BF757" t="s">
        <v>3</v>
      </c>
      <c r="BG757" t="s">
        <v>3</v>
      </c>
      <c r="BH757">
        <v>0</v>
      </c>
      <c r="BI757">
        <v>4</v>
      </c>
      <c r="BJ757" t="s">
        <v>291</v>
      </c>
      <c r="BM757">
        <v>381</v>
      </c>
      <c r="BN757">
        <v>0</v>
      </c>
      <c r="BO757" t="s">
        <v>3</v>
      </c>
      <c r="BP757">
        <v>0</v>
      </c>
      <c r="BQ757">
        <v>50</v>
      </c>
      <c r="BR757">
        <v>0</v>
      </c>
      <c r="BS757">
        <v>28.67</v>
      </c>
      <c r="BT757">
        <v>1</v>
      </c>
      <c r="BU757">
        <v>1</v>
      </c>
      <c r="BV757">
        <v>1</v>
      </c>
      <c r="BW757">
        <v>1</v>
      </c>
      <c r="BX757">
        <v>1</v>
      </c>
      <c r="BY757" t="s">
        <v>3</v>
      </c>
      <c r="BZ757">
        <v>70</v>
      </c>
      <c r="CA757">
        <v>41</v>
      </c>
      <c r="CB757" t="s">
        <v>3</v>
      </c>
      <c r="CE757">
        <v>30</v>
      </c>
      <c r="CF757">
        <v>0</v>
      </c>
      <c r="CG757">
        <v>0</v>
      </c>
      <c r="CM757">
        <v>0</v>
      </c>
      <c r="CN757" t="s">
        <v>3</v>
      </c>
      <c r="CO757">
        <v>0</v>
      </c>
      <c r="CP757">
        <f t="shared" ref="CP757:CP764" si="614">(P757+Q757+S757)</f>
        <v>4900.8500000000004</v>
      </c>
      <c r="CQ757">
        <f t="shared" ref="CQ757:CQ764" si="615">ROUND((ROUND((AC757*AW757*1),2)*BC757),2)</f>
        <v>0</v>
      </c>
      <c r="CR757">
        <f t="shared" ref="CR757:CR764" si="616">(ROUND((ROUND(((ET757)*AV757*1),2)*BB757),2)+ROUND((ROUND(((AE757-(EU757))*AV757*1),2)*BS757),2))</f>
        <v>0</v>
      </c>
      <c r="CS757">
        <f t="shared" ref="CS757:CS764" si="617">ROUND((ROUND((AE757*AV757*1),2)*BS757),2)</f>
        <v>0</v>
      </c>
      <c r="CT757">
        <f t="shared" ref="CT757:CT764" si="618">ROUND((ROUND((AF757*AV757*1),2)*BA757),2)</f>
        <v>816.81</v>
      </c>
      <c r="CU757">
        <f t="shared" ref="CU757:CU764" si="619">AG757</f>
        <v>0</v>
      </c>
      <c r="CV757">
        <f t="shared" ref="CV757:CV764" si="620">(AH757*AV757)</f>
        <v>1.8</v>
      </c>
      <c r="CW757">
        <f t="shared" ref="CW757:CX764" si="621">AI757</f>
        <v>0</v>
      </c>
      <c r="CX757">
        <f t="shared" si="621"/>
        <v>0</v>
      </c>
      <c r="CY757">
        <f t="shared" ref="CY757:CY764" si="622">S757*(BZ757/100)</f>
        <v>3430.5950000000003</v>
      </c>
      <c r="CZ757">
        <f t="shared" ref="CZ757:CZ764" si="623">S757*(CA757/100)</f>
        <v>2009.3485000000001</v>
      </c>
      <c r="DC757" t="s">
        <v>3</v>
      </c>
      <c r="DD757" t="s">
        <v>3</v>
      </c>
      <c r="DE757" t="s">
        <v>3</v>
      </c>
      <c r="DF757" t="s">
        <v>3</v>
      </c>
      <c r="DG757" t="s">
        <v>3</v>
      </c>
      <c r="DH757" t="s">
        <v>3</v>
      </c>
      <c r="DI757" t="s">
        <v>3</v>
      </c>
      <c r="DJ757" t="s">
        <v>3</v>
      </c>
      <c r="DK757" t="s">
        <v>3</v>
      </c>
      <c r="DL757" t="s">
        <v>3</v>
      </c>
      <c r="DM757" t="s">
        <v>3</v>
      </c>
      <c r="DN757">
        <v>75</v>
      </c>
      <c r="DO757">
        <v>70</v>
      </c>
      <c r="DP757">
        <v>1</v>
      </c>
      <c r="DQ757">
        <v>1</v>
      </c>
      <c r="DU757">
        <v>1013</v>
      </c>
      <c r="DV757" t="s">
        <v>290</v>
      </c>
      <c r="DW757" t="s">
        <v>290</v>
      </c>
      <c r="DX757">
        <v>1</v>
      </c>
      <c r="DZ757" t="s">
        <v>3</v>
      </c>
      <c r="EA757" t="s">
        <v>3</v>
      </c>
      <c r="EB757" t="s">
        <v>3</v>
      </c>
      <c r="EC757" t="s">
        <v>3</v>
      </c>
      <c r="EE757">
        <v>54008125</v>
      </c>
      <c r="EF757">
        <v>50</v>
      </c>
      <c r="EG757" t="s">
        <v>286</v>
      </c>
      <c r="EH757">
        <v>0</v>
      </c>
      <c r="EI757" t="s">
        <v>3</v>
      </c>
      <c r="EJ757">
        <v>4</v>
      </c>
      <c r="EK757">
        <v>381</v>
      </c>
      <c r="EL757" t="s">
        <v>292</v>
      </c>
      <c r="EM757" t="s">
        <v>293</v>
      </c>
      <c r="EO757" t="s">
        <v>3</v>
      </c>
      <c r="EQ757">
        <v>0</v>
      </c>
      <c r="ER757">
        <v>28.49</v>
      </c>
      <c r="ES757">
        <v>0</v>
      </c>
      <c r="ET757">
        <v>0</v>
      </c>
      <c r="EU757">
        <v>0</v>
      </c>
      <c r="EV757">
        <v>28.49</v>
      </c>
      <c r="EW757">
        <v>1.8</v>
      </c>
      <c r="EX757">
        <v>0</v>
      </c>
      <c r="EY757">
        <v>0</v>
      </c>
      <c r="FQ757">
        <v>0</v>
      </c>
      <c r="FR757">
        <f t="shared" ref="FR757:FR764" si="624">ROUND(IF(AND(BH757=3,BI757=3),P757,0),2)</f>
        <v>0</v>
      </c>
      <c r="FS757">
        <v>0</v>
      </c>
      <c r="FX757">
        <v>75</v>
      </c>
      <c r="FY757">
        <v>70</v>
      </c>
      <c r="GA757" t="s">
        <v>3</v>
      </c>
      <c r="GD757">
        <v>0</v>
      </c>
      <c r="GF757">
        <v>1252181752</v>
      </c>
      <c r="GG757">
        <v>2</v>
      </c>
      <c r="GH757">
        <v>1</v>
      </c>
      <c r="GI757">
        <v>2</v>
      </c>
      <c r="GJ757">
        <v>0</v>
      </c>
      <c r="GK757">
        <f>ROUND(R757*(R12)/100,2)</f>
        <v>0</v>
      </c>
      <c r="GL757">
        <f t="shared" ref="GL757:GL764" si="625">ROUND(IF(AND(BH757=3,BI757=3,FS757&lt;&gt;0),P757,0),2)</f>
        <v>0</v>
      </c>
      <c r="GM757">
        <f t="shared" ref="GM757:GM764" si="626">ROUND(O757+X757+Y757+GK757,2)+GX757</f>
        <v>10340.799999999999</v>
      </c>
      <c r="GN757">
        <f t="shared" ref="GN757:GN764" si="627">IF(OR(BI757=0,BI757=1),ROUND(O757+X757+Y757+GK757,2),0)</f>
        <v>0</v>
      </c>
      <c r="GO757">
        <f t="shared" ref="GO757:GO764" si="628">IF(BI757=2,ROUND(O757+X757+Y757+GK757,2),0)</f>
        <v>0</v>
      </c>
      <c r="GP757">
        <f t="shared" ref="GP757:GP764" si="629">IF(BI757=4,ROUND(O757+X757+Y757+GK757,2)+GX757,0)</f>
        <v>10340.799999999999</v>
      </c>
      <c r="GR757">
        <v>0</v>
      </c>
      <c r="GS757">
        <v>0</v>
      </c>
      <c r="GT757">
        <v>0</v>
      </c>
      <c r="GU757" t="s">
        <v>3</v>
      </c>
      <c r="GV757">
        <f t="shared" ref="GV757:GV764" si="630">ROUND((GT757),6)</f>
        <v>0</v>
      </c>
      <c r="GW757">
        <v>1</v>
      </c>
      <c r="GX757">
        <f t="shared" ref="GX757:GX764" si="631">ROUND(HC757*I757,2)</f>
        <v>0</v>
      </c>
      <c r="HA757">
        <v>0</v>
      </c>
      <c r="HB757">
        <v>0</v>
      </c>
      <c r="HC757">
        <f t="shared" ref="HC757:HC764" si="632">GV757*GW757</f>
        <v>0</v>
      </c>
      <c r="HE757" t="s">
        <v>3</v>
      </c>
      <c r="HF757" t="s">
        <v>3</v>
      </c>
      <c r="HM757" t="s">
        <v>3</v>
      </c>
      <c r="HN757" t="s">
        <v>3</v>
      </c>
      <c r="HO757" t="s">
        <v>3</v>
      </c>
      <c r="HP757" t="s">
        <v>3</v>
      </c>
      <c r="HQ757" t="s">
        <v>3</v>
      </c>
      <c r="IK757">
        <v>0</v>
      </c>
    </row>
    <row r="758" spans="1:245" x14ac:dyDescent="0.2">
      <c r="A758">
        <v>17</v>
      </c>
      <c r="B758">
        <v>0</v>
      </c>
      <c r="C758">
        <f>ROW(SmtRes!A180)</f>
        <v>180</v>
      </c>
      <c r="D758">
        <f>ROW(EtalonRes!A308)</f>
        <v>308</v>
      </c>
      <c r="E758" t="s">
        <v>303</v>
      </c>
      <c r="F758" t="s">
        <v>295</v>
      </c>
      <c r="G758" t="s">
        <v>296</v>
      </c>
      <c r="H758" t="s">
        <v>62</v>
      </c>
      <c r="I758">
        <v>2</v>
      </c>
      <c r="J758">
        <v>0</v>
      </c>
      <c r="K758">
        <v>2</v>
      </c>
      <c r="O758">
        <f t="shared" si="597"/>
        <v>4966.22</v>
      </c>
      <c r="P758">
        <f t="shared" si="598"/>
        <v>0</v>
      </c>
      <c r="Q758">
        <f t="shared" si="599"/>
        <v>0</v>
      </c>
      <c r="R758">
        <f t="shared" si="600"/>
        <v>0</v>
      </c>
      <c r="S758">
        <f t="shared" si="601"/>
        <v>4966.22</v>
      </c>
      <c r="T758">
        <f t="shared" si="602"/>
        <v>0</v>
      </c>
      <c r="U758">
        <f t="shared" si="603"/>
        <v>10.8</v>
      </c>
      <c r="V758">
        <f t="shared" si="604"/>
        <v>0</v>
      </c>
      <c r="W758">
        <f t="shared" si="605"/>
        <v>0</v>
      </c>
      <c r="X758">
        <f t="shared" si="606"/>
        <v>3476.35</v>
      </c>
      <c r="Y758">
        <f t="shared" si="606"/>
        <v>2036.15</v>
      </c>
      <c r="AA758">
        <v>54346617</v>
      </c>
      <c r="AB758">
        <f t="shared" si="607"/>
        <v>86.61</v>
      </c>
      <c r="AC758">
        <f t="shared" si="608"/>
        <v>0</v>
      </c>
      <c r="AD758">
        <f t="shared" si="609"/>
        <v>0</v>
      </c>
      <c r="AE758">
        <f t="shared" si="610"/>
        <v>0</v>
      </c>
      <c r="AF758">
        <f t="shared" si="610"/>
        <v>86.61</v>
      </c>
      <c r="AG758">
        <f t="shared" si="611"/>
        <v>0</v>
      </c>
      <c r="AH758">
        <f t="shared" si="612"/>
        <v>5.4</v>
      </c>
      <c r="AI758">
        <f t="shared" si="612"/>
        <v>0</v>
      </c>
      <c r="AJ758">
        <f t="shared" si="613"/>
        <v>0</v>
      </c>
      <c r="AK758">
        <v>86.61</v>
      </c>
      <c r="AL758">
        <v>0</v>
      </c>
      <c r="AM758">
        <v>0</v>
      </c>
      <c r="AN758">
        <v>0</v>
      </c>
      <c r="AO758">
        <v>86.61</v>
      </c>
      <c r="AP758">
        <v>0</v>
      </c>
      <c r="AQ758">
        <v>5.4</v>
      </c>
      <c r="AR758">
        <v>0</v>
      </c>
      <c r="AS758">
        <v>0</v>
      </c>
      <c r="AT758">
        <v>70</v>
      </c>
      <c r="AU758">
        <v>41</v>
      </c>
      <c r="AV758">
        <v>1</v>
      </c>
      <c r="AW758">
        <v>1</v>
      </c>
      <c r="AZ758">
        <v>1</v>
      </c>
      <c r="BA758">
        <v>28.67</v>
      </c>
      <c r="BB758">
        <v>1</v>
      </c>
      <c r="BC758">
        <v>1</v>
      </c>
      <c r="BD758" t="s">
        <v>3</v>
      </c>
      <c r="BE758" t="s">
        <v>3</v>
      </c>
      <c r="BF758" t="s">
        <v>3</v>
      </c>
      <c r="BG758" t="s">
        <v>3</v>
      </c>
      <c r="BH758">
        <v>0</v>
      </c>
      <c r="BI758">
        <v>4</v>
      </c>
      <c r="BJ758" t="s">
        <v>297</v>
      </c>
      <c r="BM758">
        <v>381</v>
      </c>
      <c r="BN758">
        <v>0</v>
      </c>
      <c r="BO758" t="s">
        <v>3</v>
      </c>
      <c r="BP758">
        <v>0</v>
      </c>
      <c r="BQ758">
        <v>50</v>
      </c>
      <c r="BR758">
        <v>0</v>
      </c>
      <c r="BS758">
        <v>28.67</v>
      </c>
      <c r="BT758">
        <v>1</v>
      </c>
      <c r="BU758">
        <v>1</v>
      </c>
      <c r="BV758">
        <v>1</v>
      </c>
      <c r="BW758">
        <v>1</v>
      </c>
      <c r="BX758">
        <v>1</v>
      </c>
      <c r="BY758" t="s">
        <v>3</v>
      </c>
      <c r="BZ758">
        <v>70</v>
      </c>
      <c r="CA758">
        <v>41</v>
      </c>
      <c r="CB758" t="s">
        <v>3</v>
      </c>
      <c r="CE758">
        <v>30</v>
      </c>
      <c r="CF758">
        <v>0</v>
      </c>
      <c r="CG758">
        <v>0</v>
      </c>
      <c r="CM758">
        <v>0</v>
      </c>
      <c r="CN758" t="s">
        <v>3</v>
      </c>
      <c r="CO758">
        <v>0</v>
      </c>
      <c r="CP758">
        <f t="shared" si="614"/>
        <v>4966.22</v>
      </c>
      <c r="CQ758">
        <f t="shared" si="615"/>
        <v>0</v>
      </c>
      <c r="CR758">
        <f t="shared" si="616"/>
        <v>0</v>
      </c>
      <c r="CS758">
        <f t="shared" si="617"/>
        <v>0</v>
      </c>
      <c r="CT758">
        <f t="shared" si="618"/>
        <v>2483.11</v>
      </c>
      <c r="CU758">
        <f t="shared" si="619"/>
        <v>0</v>
      </c>
      <c r="CV758">
        <f t="shared" si="620"/>
        <v>5.4</v>
      </c>
      <c r="CW758">
        <f t="shared" si="621"/>
        <v>0</v>
      </c>
      <c r="CX758">
        <f t="shared" si="621"/>
        <v>0</v>
      </c>
      <c r="CY758">
        <f t="shared" si="622"/>
        <v>3476.3539999999998</v>
      </c>
      <c r="CZ758">
        <f t="shared" si="623"/>
        <v>2036.1502</v>
      </c>
      <c r="DC758" t="s">
        <v>3</v>
      </c>
      <c r="DD758" t="s">
        <v>3</v>
      </c>
      <c r="DE758" t="s">
        <v>3</v>
      </c>
      <c r="DF758" t="s">
        <v>3</v>
      </c>
      <c r="DG758" t="s">
        <v>3</v>
      </c>
      <c r="DH758" t="s">
        <v>3</v>
      </c>
      <c r="DI758" t="s">
        <v>3</v>
      </c>
      <c r="DJ758" t="s">
        <v>3</v>
      </c>
      <c r="DK758" t="s">
        <v>3</v>
      </c>
      <c r="DL758" t="s">
        <v>3</v>
      </c>
      <c r="DM758" t="s">
        <v>3</v>
      </c>
      <c r="DN758">
        <v>75</v>
      </c>
      <c r="DO758">
        <v>70</v>
      </c>
      <c r="DP758">
        <v>1</v>
      </c>
      <c r="DQ758">
        <v>1</v>
      </c>
      <c r="DU758">
        <v>1013</v>
      </c>
      <c r="DV758" t="s">
        <v>62</v>
      </c>
      <c r="DW758" t="s">
        <v>62</v>
      </c>
      <c r="DX758">
        <v>1</v>
      </c>
      <c r="DZ758" t="s">
        <v>3</v>
      </c>
      <c r="EA758" t="s">
        <v>3</v>
      </c>
      <c r="EB758" t="s">
        <v>3</v>
      </c>
      <c r="EC758" t="s">
        <v>3</v>
      </c>
      <c r="EE758">
        <v>54008125</v>
      </c>
      <c r="EF758">
        <v>50</v>
      </c>
      <c r="EG758" t="s">
        <v>286</v>
      </c>
      <c r="EH758">
        <v>0</v>
      </c>
      <c r="EI758" t="s">
        <v>3</v>
      </c>
      <c r="EJ758">
        <v>4</v>
      </c>
      <c r="EK758">
        <v>381</v>
      </c>
      <c r="EL758" t="s">
        <v>292</v>
      </c>
      <c r="EM758" t="s">
        <v>293</v>
      </c>
      <c r="EO758" t="s">
        <v>3</v>
      </c>
      <c r="EQ758">
        <v>0</v>
      </c>
      <c r="ER758">
        <v>86.61</v>
      </c>
      <c r="ES758">
        <v>0</v>
      </c>
      <c r="ET758">
        <v>0</v>
      </c>
      <c r="EU758">
        <v>0</v>
      </c>
      <c r="EV758">
        <v>86.61</v>
      </c>
      <c r="EW758">
        <v>5.4</v>
      </c>
      <c r="EX758">
        <v>0</v>
      </c>
      <c r="EY758">
        <v>0</v>
      </c>
      <c r="FQ758">
        <v>0</v>
      </c>
      <c r="FR758">
        <f t="shared" si="624"/>
        <v>0</v>
      </c>
      <c r="FS758">
        <v>0</v>
      </c>
      <c r="FX758">
        <v>75</v>
      </c>
      <c r="FY758">
        <v>70</v>
      </c>
      <c r="GA758" t="s">
        <v>3</v>
      </c>
      <c r="GD758">
        <v>0</v>
      </c>
      <c r="GF758">
        <v>1403765030</v>
      </c>
      <c r="GG758">
        <v>2</v>
      </c>
      <c r="GH758">
        <v>1</v>
      </c>
      <c r="GI758">
        <v>2</v>
      </c>
      <c r="GJ758">
        <v>0</v>
      </c>
      <c r="GK758">
        <f>ROUND(R758*(R12)/100,2)</f>
        <v>0</v>
      </c>
      <c r="GL758">
        <f t="shared" si="625"/>
        <v>0</v>
      </c>
      <c r="GM758">
        <f t="shared" si="626"/>
        <v>10478.719999999999</v>
      </c>
      <c r="GN758">
        <f t="shared" si="627"/>
        <v>0</v>
      </c>
      <c r="GO758">
        <f t="shared" si="628"/>
        <v>0</v>
      </c>
      <c r="GP758">
        <f t="shared" si="629"/>
        <v>10478.719999999999</v>
      </c>
      <c r="GR758">
        <v>0</v>
      </c>
      <c r="GS758">
        <v>0</v>
      </c>
      <c r="GT758">
        <v>0</v>
      </c>
      <c r="GU758" t="s">
        <v>3</v>
      </c>
      <c r="GV758">
        <f t="shared" si="630"/>
        <v>0</v>
      </c>
      <c r="GW758">
        <v>1</v>
      </c>
      <c r="GX758">
        <f t="shared" si="631"/>
        <v>0</v>
      </c>
      <c r="HA758">
        <v>0</v>
      </c>
      <c r="HB758">
        <v>0</v>
      </c>
      <c r="HC758">
        <f t="shared" si="632"/>
        <v>0</v>
      </c>
      <c r="HE758" t="s">
        <v>3</v>
      </c>
      <c r="HF758" t="s">
        <v>3</v>
      </c>
      <c r="HM758" t="s">
        <v>3</v>
      </c>
      <c r="HN758" t="s">
        <v>3</v>
      </c>
      <c r="HO758" t="s">
        <v>3</v>
      </c>
      <c r="HP758" t="s">
        <v>3</v>
      </c>
      <c r="HQ758" t="s">
        <v>3</v>
      </c>
      <c r="IK758">
        <v>0</v>
      </c>
    </row>
    <row r="759" spans="1:245" x14ac:dyDescent="0.2">
      <c r="A759">
        <v>17</v>
      </c>
      <c r="B759">
        <v>0</v>
      </c>
      <c r="C759">
        <f>ROW(SmtRes!A181)</f>
        <v>181</v>
      </c>
      <c r="D759">
        <f>ROW(EtalonRes!A309)</f>
        <v>309</v>
      </c>
      <c r="E759" t="s">
        <v>308</v>
      </c>
      <c r="F759" t="s">
        <v>299</v>
      </c>
      <c r="G759" t="s">
        <v>300</v>
      </c>
      <c r="H759" t="s">
        <v>301</v>
      </c>
      <c r="I759">
        <v>17</v>
      </c>
      <c r="J759">
        <v>0</v>
      </c>
      <c r="K759">
        <v>17</v>
      </c>
      <c r="O759">
        <f t="shared" si="597"/>
        <v>13885.74</v>
      </c>
      <c r="P759">
        <f t="shared" si="598"/>
        <v>0</v>
      </c>
      <c r="Q759">
        <f t="shared" si="599"/>
        <v>0</v>
      </c>
      <c r="R759">
        <f t="shared" si="600"/>
        <v>0</v>
      </c>
      <c r="S759">
        <f t="shared" si="601"/>
        <v>13885.74</v>
      </c>
      <c r="T759">
        <f t="shared" si="602"/>
        <v>0</v>
      </c>
      <c r="U759">
        <f t="shared" si="603"/>
        <v>30.6</v>
      </c>
      <c r="V759">
        <f t="shared" si="604"/>
        <v>0</v>
      </c>
      <c r="W759">
        <f t="shared" si="605"/>
        <v>0</v>
      </c>
      <c r="X759">
        <f t="shared" si="606"/>
        <v>9720.02</v>
      </c>
      <c r="Y759">
        <f t="shared" si="606"/>
        <v>5693.15</v>
      </c>
      <c r="AA759">
        <v>54346617</v>
      </c>
      <c r="AB759">
        <f t="shared" si="607"/>
        <v>28.49</v>
      </c>
      <c r="AC759">
        <f t="shared" si="608"/>
        <v>0</v>
      </c>
      <c r="AD759">
        <f t="shared" si="609"/>
        <v>0</v>
      </c>
      <c r="AE759">
        <f t="shared" si="610"/>
        <v>0</v>
      </c>
      <c r="AF759">
        <f t="shared" si="610"/>
        <v>28.49</v>
      </c>
      <c r="AG759">
        <f t="shared" si="611"/>
        <v>0</v>
      </c>
      <c r="AH759">
        <f t="shared" si="612"/>
        <v>1.8</v>
      </c>
      <c r="AI759">
        <f t="shared" si="612"/>
        <v>0</v>
      </c>
      <c r="AJ759">
        <f t="shared" si="613"/>
        <v>0</v>
      </c>
      <c r="AK759">
        <v>28.49</v>
      </c>
      <c r="AL759">
        <v>0</v>
      </c>
      <c r="AM759">
        <v>0</v>
      </c>
      <c r="AN759">
        <v>0</v>
      </c>
      <c r="AO759">
        <v>28.49</v>
      </c>
      <c r="AP759">
        <v>0</v>
      </c>
      <c r="AQ759">
        <v>1.8</v>
      </c>
      <c r="AR759">
        <v>0</v>
      </c>
      <c r="AS759">
        <v>0</v>
      </c>
      <c r="AT759">
        <v>70</v>
      </c>
      <c r="AU759">
        <v>41</v>
      </c>
      <c r="AV759">
        <v>1</v>
      </c>
      <c r="AW759">
        <v>1</v>
      </c>
      <c r="AZ759">
        <v>1</v>
      </c>
      <c r="BA759">
        <v>28.67</v>
      </c>
      <c r="BB759">
        <v>1</v>
      </c>
      <c r="BC759">
        <v>1</v>
      </c>
      <c r="BD759" t="s">
        <v>3</v>
      </c>
      <c r="BE759" t="s">
        <v>3</v>
      </c>
      <c r="BF759" t="s">
        <v>3</v>
      </c>
      <c r="BG759" t="s">
        <v>3</v>
      </c>
      <c r="BH759">
        <v>0</v>
      </c>
      <c r="BI759">
        <v>4</v>
      </c>
      <c r="BJ759" t="s">
        <v>302</v>
      </c>
      <c r="BM759">
        <v>381</v>
      </c>
      <c r="BN759">
        <v>0</v>
      </c>
      <c r="BO759" t="s">
        <v>3</v>
      </c>
      <c r="BP759">
        <v>0</v>
      </c>
      <c r="BQ759">
        <v>50</v>
      </c>
      <c r="BR759">
        <v>0</v>
      </c>
      <c r="BS759">
        <v>28.67</v>
      </c>
      <c r="BT759">
        <v>1</v>
      </c>
      <c r="BU759">
        <v>1</v>
      </c>
      <c r="BV759">
        <v>1</v>
      </c>
      <c r="BW759">
        <v>1</v>
      </c>
      <c r="BX759">
        <v>1</v>
      </c>
      <c r="BY759" t="s">
        <v>3</v>
      </c>
      <c r="BZ759">
        <v>70</v>
      </c>
      <c r="CA759">
        <v>41</v>
      </c>
      <c r="CB759" t="s">
        <v>3</v>
      </c>
      <c r="CE759">
        <v>30</v>
      </c>
      <c r="CF759">
        <v>0</v>
      </c>
      <c r="CG759">
        <v>0</v>
      </c>
      <c r="CM759">
        <v>0</v>
      </c>
      <c r="CN759" t="s">
        <v>3</v>
      </c>
      <c r="CO759">
        <v>0</v>
      </c>
      <c r="CP759">
        <f t="shared" si="614"/>
        <v>13885.74</v>
      </c>
      <c r="CQ759">
        <f t="shared" si="615"/>
        <v>0</v>
      </c>
      <c r="CR759">
        <f t="shared" si="616"/>
        <v>0</v>
      </c>
      <c r="CS759">
        <f t="shared" si="617"/>
        <v>0</v>
      </c>
      <c r="CT759">
        <f t="shared" si="618"/>
        <v>816.81</v>
      </c>
      <c r="CU759">
        <f t="shared" si="619"/>
        <v>0</v>
      </c>
      <c r="CV759">
        <f t="shared" si="620"/>
        <v>1.8</v>
      </c>
      <c r="CW759">
        <f t="shared" si="621"/>
        <v>0</v>
      </c>
      <c r="CX759">
        <f t="shared" si="621"/>
        <v>0</v>
      </c>
      <c r="CY759">
        <f t="shared" si="622"/>
        <v>9720.018</v>
      </c>
      <c r="CZ759">
        <f t="shared" si="623"/>
        <v>5693.1533999999992</v>
      </c>
      <c r="DC759" t="s">
        <v>3</v>
      </c>
      <c r="DD759" t="s">
        <v>3</v>
      </c>
      <c r="DE759" t="s">
        <v>3</v>
      </c>
      <c r="DF759" t="s">
        <v>3</v>
      </c>
      <c r="DG759" t="s">
        <v>3</v>
      </c>
      <c r="DH759" t="s">
        <v>3</v>
      </c>
      <c r="DI759" t="s">
        <v>3</v>
      </c>
      <c r="DJ759" t="s">
        <v>3</v>
      </c>
      <c r="DK759" t="s">
        <v>3</v>
      </c>
      <c r="DL759" t="s">
        <v>3</v>
      </c>
      <c r="DM759" t="s">
        <v>3</v>
      </c>
      <c r="DN759">
        <v>75</v>
      </c>
      <c r="DO759">
        <v>70</v>
      </c>
      <c r="DP759">
        <v>1</v>
      </c>
      <c r="DQ759">
        <v>1</v>
      </c>
      <c r="DU759">
        <v>1013</v>
      </c>
      <c r="DV759" t="s">
        <v>301</v>
      </c>
      <c r="DW759" t="s">
        <v>301</v>
      </c>
      <c r="DX759">
        <v>1</v>
      </c>
      <c r="DZ759" t="s">
        <v>3</v>
      </c>
      <c r="EA759" t="s">
        <v>3</v>
      </c>
      <c r="EB759" t="s">
        <v>3</v>
      </c>
      <c r="EC759" t="s">
        <v>3</v>
      </c>
      <c r="EE759">
        <v>54008125</v>
      </c>
      <c r="EF759">
        <v>50</v>
      </c>
      <c r="EG759" t="s">
        <v>286</v>
      </c>
      <c r="EH759">
        <v>0</v>
      </c>
      <c r="EI759" t="s">
        <v>3</v>
      </c>
      <c r="EJ759">
        <v>4</v>
      </c>
      <c r="EK759">
        <v>381</v>
      </c>
      <c r="EL759" t="s">
        <v>292</v>
      </c>
      <c r="EM759" t="s">
        <v>293</v>
      </c>
      <c r="EO759" t="s">
        <v>3</v>
      </c>
      <c r="EQ759">
        <v>0</v>
      </c>
      <c r="ER759">
        <v>28.49</v>
      </c>
      <c r="ES759">
        <v>0</v>
      </c>
      <c r="ET759">
        <v>0</v>
      </c>
      <c r="EU759">
        <v>0</v>
      </c>
      <c r="EV759">
        <v>28.49</v>
      </c>
      <c r="EW759">
        <v>1.8</v>
      </c>
      <c r="EX759">
        <v>0</v>
      </c>
      <c r="EY759">
        <v>0</v>
      </c>
      <c r="FQ759">
        <v>0</v>
      </c>
      <c r="FR759">
        <f t="shared" si="624"/>
        <v>0</v>
      </c>
      <c r="FS759">
        <v>0</v>
      </c>
      <c r="FX759">
        <v>75</v>
      </c>
      <c r="FY759">
        <v>70</v>
      </c>
      <c r="GA759" t="s">
        <v>3</v>
      </c>
      <c r="GD759">
        <v>0</v>
      </c>
      <c r="GF759">
        <v>-1079907880</v>
      </c>
      <c r="GG759">
        <v>2</v>
      </c>
      <c r="GH759">
        <v>1</v>
      </c>
      <c r="GI759">
        <v>2</v>
      </c>
      <c r="GJ759">
        <v>0</v>
      </c>
      <c r="GK759">
        <f>ROUND(R759*(R12)/100,2)</f>
        <v>0</v>
      </c>
      <c r="GL759">
        <f t="shared" si="625"/>
        <v>0</v>
      </c>
      <c r="GM759">
        <f t="shared" si="626"/>
        <v>29298.91</v>
      </c>
      <c r="GN759">
        <f t="shared" si="627"/>
        <v>0</v>
      </c>
      <c r="GO759">
        <f t="shared" si="628"/>
        <v>0</v>
      </c>
      <c r="GP759">
        <f t="shared" si="629"/>
        <v>29298.91</v>
      </c>
      <c r="GR759">
        <v>0</v>
      </c>
      <c r="GS759">
        <v>0</v>
      </c>
      <c r="GT759">
        <v>0</v>
      </c>
      <c r="GU759" t="s">
        <v>3</v>
      </c>
      <c r="GV759">
        <f t="shared" si="630"/>
        <v>0</v>
      </c>
      <c r="GW759">
        <v>1</v>
      </c>
      <c r="GX759">
        <f t="shared" si="631"/>
        <v>0</v>
      </c>
      <c r="HA759">
        <v>0</v>
      </c>
      <c r="HB759">
        <v>0</v>
      </c>
      <c r="HC759">
        <f t="shared" si="632"/>
        <v>0</v>
      </c>
      <c r="HE759" t="s">
        <v>3</v>
      </c>
      <c r="HF759" t="s">
        <v>3</v>
      </c>
      <c r="HM759" t="s">
        <v>3</v>
      </c>
      <c r="HN759" t="s">
        <v>3</v>
      </c>
      <c r="HO759" t="s">
        <v>3</v>
      </c>
      <c r="HP759" t="s">
        <v>3</v>
      </c>
      <c r="HQ759" t="s">
        <v>3</v>
      </c>
      <c r="IK759">
        <v>0</v>
      </c>
    </row>
    <row r="760" spans="1:245" x14ac:dyDescent="0.2">
      <c r="A760">
        <v>17</v>
      </c>
      <c r="B760">
        <v>0</v>
      </c>
      <c r="C760">
        <f>ROW(SmtRes!A182)</f>
        <v>182</v>
      </c>
      <c r="D760">
        <f>ROW(EtalonRes!A310)</f>
        <v>310</v>
      </c>
      <c r="E760" t="s">
        <v>312</v>
      </c>
      <c r="F760" t="s">
        <v>304</v>
      </c>
      <c r="G760" t="s">
        <v>305</v>
      </c>
      <c r="H760" t="s">
        <v>306</v>
      </c>
      <c r="I760">
        <v>67</v>
      </c>
      <c r="J760">
        <v>0</v>
      </c>
      <c r="K760">
        <v>67</v>
      </c>
      <c r="O760">
        <f t="shared" si="597"/>
        <v>83866.06</v>
      </c>
      <c r="P760">
        <f t="shared" si="598"/>
        <v>0</v>
      </c>
      <c r="Q760">
        <f t="shared" si="599"/>
        <v>0</v>
      </c>
      <c r="R760">
        <f t="shared" si="600"/>
        <v>0</v>
      </c>
      <c r="S760">
        <f t="shared" si="601"/>
        <v>83866.06</v>
      </c>
      <c r="T760">
        <f t="shared" si="602"/>
        <v>0</v>
      </c>
      <c r="U760">
        <f t="shared" si="603"/>
        <v>180.9</v>
      </c>
      <c r="V760">
        <f t="shared" si="604"/>
        <v>0</v>
      </c>
      <c r="W760">
        <f t="shared" si="605"/>
        <v>0</v>
      </c>
      <c r="X760">
        <f t="shared" si="606"/>
        <v>58706.239999999998</v>
      </c>
      <c r="Y760">
        <f t="shared" si="606"/>
        <v>34385.08</v>
      </c>
      <c r="AA760">
        <v>54346617</v>
      </c>
      <c r="AB760">
        <f t="shared" si="607"/>
        <v>43.66</v>
      </c>
      <c r="AC760">
        <f t="shared" si="608"/>
        <v>0</v>
      </c>
      <c r="AD760">
        <f t="shared" si="609"/>
        <v>0</v>
      </c>
      <c r="AE760">
        <f t="shared" si="610"/>
        <v>0</v>
      </c>
      <c r="AF760">
        <f t="shared" si="610"/>
        <v>43.66</v>
      </c>
      <c r="AG760">
        <f t="shared" si="611"/>
        <v>0</v>
      </c>
      <c r="AH760">
        <f t="shared" si="612"/>
        <v>2.7</v>
      </c>
      <c r="AI760">
        <f t="shared" si="612"/>
        <v>0</v>
      </c>
      <c r="AJ760">
        <f t="shared" si="613"/>
        <v>0</v>
      </c>
      <c r="AK760">
        <v>43.66</v>
      </c>
      <c r="AL760">
        <v>0</v>
      </c>
      <c r="AM760">
        <v>0</v>
      </c>
      <c r="AN760">
        <v>0</v>
      </c>
      <c r="AO760">
        <v>43.66</v>
      </c>
      <c r="AP760">
        <v>0</v>
      </c>
      <c r="AQ760">
        <v>2.7</v>
      </c>
      <c r="AR760">
        <v>0</v>
      </c>
      <c r="AS760">
        <v>0</v>
      </c>
      <c r="AT760">
        <v>70</v>
      </c>
      <c r="AU760">
        <v>41</v>
      </c>
      <c r="AV760">
        <v>1</v>
      </c>
      <c r="AW760">
        <v>1</v>
      </c>
      <c r="AZ760">
        <v>1</v>
      </c>
      <c r="BA760">
        <v>28.67</v>
      </c>
      <c r="BB760">
        <v>1</v>
      </c>
      <c r="BC760">
        <v>1</v>
      </c>
      <c r="BD760" t="s">
        <v>3</v>
      </c>
      <c r="BE760" t="s">
        <v>3</v>
      </c>
      <c r="BF760" t="s">
        <v>3</v>
      </c>
      <c r="BG760" t="s">
        <v>3</v>
      </c>
      <c r="BH760">
        <v>0</v>
      </c>
      <c r="BI760">
        <v>4</v>
      </c>
      <c r="BJ760" t="s">
        <v>307</v>
      </c>
      <c r="BM760">
        <v>381</v>
      </c>
      <c r="BN760">
        <v>0</v>
      </c>
      <c r="BO760" t="s">
        <v>3</v>
      </c>
      <c r="BP760">
        <v>0</v>
      </c>
      <c r="BQ760">
        <v>50</v>
      </c>
      <c r="BR760">
        <v>0</v>
      </c>
      <c r="BS760">
        <v>28.67</v>
      </c>
      <c r="BT760">
        <v>1</v>
      </c>
      <c r="BU760">
        <v>1</v>
      </c>
      <c r="BV760">
        <v>1</v>
      </c>
      <c r="BW760">
        <v>1</v>
      </c>
      <c r="BX760">
        <v>1</v>
      </c>
      <c r="BY760" t="s">
        <v>3</v>
      </c>
      <c r="BZ760">
        <v>70</v>
      </c>
      <c r="CA760">
        <v>41</v>
      </c>
      <c r="CB760" t="s">
        <v>3</v>
      </c>
      <c r="CE760">
        <v>30</v>
      </c>
      <c r="CF760">
        <v>0</v>
      </c>
      <c r="CG760">
        <v>0</v>
      </c>
      <c r="CM760">
        <v>0</v>
      </c>
      <c r="CN760" t="s">
        <v>3</v>
      </c>
      <c r="CO760">
        <v>0</v>
      </c>
      <c r="CP760">
        <f t="shared" si="614"/>
        <v>83866.06</v>
      </c>
      <c r="CQ760">
        <f t="shared" si="615"/>
        <v>0</v>
      </c>
      <c r="CR760">
        <f t="shared" si="616"/>
        <v>0</v>
      </c>
      <c r="CS760">
        <f t="shared" si="617"/>
        <v>0</v>
      </c>
      <c r="CT760">
        <f t="shared" si="618"/>
        <v>1251.73</v>
      </c>
      <c r="CU760">
        <f t="shared" si="619"/>
        <v>0</v>
      </c>
      <c r="CV760">
        <f t="shared" si="620"/>
        <v>2.7</v>
      </c>
      <c r="CW760">
        <f t="shared" si="621"/>
        <v>0</v>
      </c>
      <c r="CX760">
        <f t="shared" si="621"/>
        <v>0</v>
      </c>
      <c r="CY760">
        <f t="shared" si="622"/>
        <v>58706.241999999991</v>
      </c>
      <c r="CZ760">
        <f t="shared" si="623"/>
        <v>34385.084599999995</v>
      </c>
      <c r="DC760" t="s">
        <v>3</v>
      </c>
      <c r="DD760" t="s">
        <v>3</v>
      </c>
      <c r="DE760" t="s">
        <v>3</v>
      </c>
      <c r="DF760" t="s">
        <v>3</v>
      </c>
      <c r="DG760" t="s">
        <v>3</v>
      </c>
      <c r="DH760" t="s">
        <v>3</v>
      </c>
      <c r="DI760" t="s">
        <v>3</v>
      </c>
      <c r="DJ760" t="s">
        <v>3</v>
      </c>
      <c r="DK760" t="s">
        <v>3</v>
      </c>
      <c r="DL760" t="s">
        <v>3</v>
      </c>
      <c r="DM760" t="s">
        <v>3</v>
      </c>
      <c r="DN760">
        <v>75</v>
      </c>
      <c r="DO760">
        <v>70</v>
      </c>
      <c r="DP760">
        <v>1</v>
      </c>
      <c r="DQ760">
        <v>1</v>
      </c>
      <c r="DU760">
        <v>1013</v>
      </c>
      <c r="DV760" t="s">
        <v>306</v>
      </c>
      <c r="DW760" t="s">
        <v>306</v>
      </c>
      <c r="DX760">
        <v>1</v>
      </c>
      <c r="DZ760" t="s">
        <v>3</v>
      </c>
      <c r="EA760" t="s">
        <v>3</v>
      </c>
      <c r="EB760" t="s">
        <v>3</v>
      </c>
      <c r="EC760" t="s">
        <v>3</v>
      </c>
      <c r="EE760">
        <v>54008125</v>
      </c>
      <c r="EF760">
        <v>50</v>
      </c>
      <c r="EG760" t="s">
        <v>286</v>
      </c>
      <c r="EH760">
        <v>0</v>
      </c>
      <c r="EI760" t="s">
        <v>3</v>
      </c>
      <c r="EJ760">
        <v>4</v>
      </c>
      <c r="EK760">
        <v>381</v>
      </c>
      <c r="EL760" t="s">
        <v>292</v>
      </c>
      <c r="EM760" t="s">
        <v>293</v>
      </c>
      <c r="EO760" t="s">
        <v>3</v>
      </c>
      <c r="EQ760">
        <v>0</v>
      </c>
      <c r="ER760">
        <v>43.66</v>
      </c>
      <c r="ES760">
        <v>0</v>
      </c>
      <c r="ET760">
        <v>0</v>
      </c>
      <c r="EU760">
        <v>0</v>
      </c>
      <c r="EV760">
        <v>43.66</v>
      </c>
      <c r="EW760">
        <v>2.7</v>
      </c>
      <c r="EX760">
        <v>0</v>
      </c>
      <c r="EY760">
        <v>0</v>
      </c>
      <c r="FQ760">
        <v>0</v>
      </c>
      <c r="FR760">
        <f t="shared" si="624"/>
        <v>0</v>
      </c>
      <c r="FS760">
        <v>0</v>
      </c>
      <c r="FX760">
        <v>75</v>
      </c>
      <c r="FY760">
        <v>70</v>
      </c>
      <c r="GA760" t="s">
        <v>3</v>
      </c>
      <c r="GD760">
        <v>0</v>
      </c>
      <c r="GF760">
        <v>-1101922654</v>
      </c>
      <c r="GG760">
        <v>2</v>
      </c>
      <c r="GH760">
        <v>1</v>
      </c>
      <c r="GI760">
        <v>2</v>
      </c>
      <c r="GJ760">
        <v>0</v>
      </c>
      <c r="GK760">
        <f>ROUND(R760*(R12)/100,2)</f>
        <v>0</v>
      </c>
      <c r="GL760">
        <f t="shared" si="625"/>
        <v>0</v>
      </c>
      <c r="GM760">
        <f t="shared" si="626"/>
        <v>176957.38</v>
      </c>
      <c r="GN760">
        <f t="shared" si="627"/>
        <v>0</v>
      </c>
      <c r="GO760">
        <f t="shared" si="628"/>
        <v>0</v>
      </c>
      <c r="GP760">
        <f t="shared" si="629"/>
        <v>176957.38</v>
      </c>
      <c r="GR760">
        <v>0</v>
      </c>
      <c r="GS760">
        <v>0</v>
      </c>
      <c r="GT760">
        <v>0</v>
      </c>
      <c r="GU760" t="s">
        <v>3</v>
      </c>
      <c r="GV760">
        <f t="shared" si="630"/>
        <v>0</v>
      </c>
      <c r="GW760">
        <v>1</v>
      </c>
      <c r="GX760">
        <f t="shared" si="631"/>
        <v>0</v>
      </c>
      <c r="HA760">
        <v>0</v>
      </c>
      <c r="HB760">
        <v>0</v>
      </c>
      <c r="HC760">
        <f t="shared" si="632"/>
        <v>0</v>
      </c>
      <c r="HE760" t="s">
        <v>3</v>
      </c>
      <c r="HF760" t="s">
        <v>3</v>
      </c>
      <c r="HM760" t="s">
        <v>3</v>
      </c>
      <c r="HN760" t="s">
        <v>3</v>
      </c>
      <c r="HO760" t="s">
        <v>3</v>
      </c>
      <c r="HP760" t="s">
        <v>3</v>
      </c>
      <c r="HQ760" t="s">
        <v>3</v>
      </c>
      <c r="IK760">
        <v>0</v>
      </c>
    </row>
    <row r="761" spans="1:245" x14ac:dyDescent="0.2">
      <c r="A761">
        <v>17</v>
      </c>
      <c r="B761">
        <v>0</v>
      </c>
      <c r="C761">
        <f>ROW(SmtRes!A183)</f>
        <v>183</v>
      </c>
      <c r="D761">
        <f>ROW(EtalonRes!A311)</f>
        <v>311</v>
      </c>
      <c r="E761" t="s">
        <v>316</v>
      </c>
      <c r="F761" t="s">
        <v>309</v>
      </c>
      <c r="G761" t="s">
        <v>310</v>
      </c>
      <c r="H761" t="s">
        <v>301</v>
      </c>
      <c r="I761">
        <v>13</v>
      </c>
      <c r="J761">
        <v>0</v>
      </c>
      <c r="K761">
        <v>13</v>
      </c>
      <c r="O761">
        <f t="shared" si="597"/>
        <v>5900</v>
      </c>
      <c r="P761">
        <f t="shared" si="598"/>
        <v>0</v>
      </c>
      <c r="Q761">
        <f t="shared" si="599"/>
        <v>0</v>
      </c>
      <c r="R761">
        <f t="shared" si="600"/>
        <v>0</v>
      </c>
      <c r="S761">
        <f t="shared" si="601"/>
        <v>5900</v>
      </c>
      <c r="T761">
        <f t="shared" si="602"/>
        <v>0</v>
      </c>
      <c r="U761">
        <f t="shared" si="603"/>
        <v>13</v>
      </c>
      <c r="V761">
        <f t="shared" si="604"/>
        <v>0</v>
      </c>
      <c r="W761">
        <f t="shared" si="605"/>
        <v>0</v>
      </c>
      <c r="X761">
        <f t="shared" si="606"/>
        <v>4130</v>
      </c>
      <c r="Y761">
        <f t="shared" si="606"/>
        <v>2419</v>
      </c>
      <c r="AA761">
        <v>54346617</v>
      </c>
      <c r="AB761">
        <f t="shared" si="607"/>
        <v>15.83</v>
      </c>
      <c r="AC761">
        <f t="shared" si="608"/>
        <v>0</v>
      </c>
      <c r="AD761">
        <f t="shared" si="609"/>
        <v>0</v>
      </c>
      <c r="AE761">
        <f t="shared" si="610"/>
        <v>0</v>
      </c>
      <c r="AF761">
        <f t="shared" si="610"/>
        <v>15.83</v>
      </c>
      <c r="AG761">
        <f t="shared" si="611"/>
        <v>0</v>
      </c>
      <c r="AH761">
        <f t="shared" si="612"/>
        <v>1</v>
      </c>
      <c r="AI761">
        <f t="shared" si="612"/>
        <v>0</v>
      </c>
      <c r="AJ761">
        <f t="shared" si="613"/>
        <v>0</v>
      </c>
      <c r="AK761">
        <v>15.83</v>
      </c>
      <c r="AL761">
        <v>0</v>
      </c>
      <c r="AM761">
        <v>0</v>
      </c>
      <c r="AN761">
        <v>0</v>
      </c>
      <c r="AO761">
        <v>15.83</v>
      </c>
      <c r="AP761">
        <v>0</v>
      </c>
      <c r="AQ761">
        <v>1</v>
      </c>
      <c r="AR761">
        <v>0</v>
      </c>
      <c r="AS761">
        <v>0</v>
      </c>
      <c r="AT761">
        <v>70</v>
      </c>
      <c r="AU761">
        <v>41</v>
      </c>
      <c r="AV761">
        <v>1</v>
      </c>
      <c r="AW761">
        <v>1</v>
      </c>
      <c r="AZ761">
        <v>1</v>
      </c>
      <c r="BA761">
        <v>28.67</v>
      </c>
      <c r="BB761">
        <v>1</v>
      </c>
      <c r="BC761">
        <v>1</v>
      </c>
      <c r="BD761" t="s">
        <v>3</v>
      </c>
      <c r="BE761" t="s">
        <v>3</v>
      </c>
      <c r="BF761" t="s">
        <v>3</v>
      </c>
      <c r="BG761" t="s">
        <v>3</v>
      </c>
      <c r="BH761">
        <v>0</v>
      </c>
      <c r="BI761">
        <v>4</v>
      </c>
      <c r="BJ761" t="s">
        <v>311</v>
      </c>
      <c r="BM761">
        <v>381</v>
      </c>
      <c r="BN761">
        <v>0</v>
      </c>
      <c r="BO761" t="s">
        <v>3</v>
      </c>
      <c r="BP761">
        <v>0</v>
      </c>
      <c r="BQ761">
        <v>50</v>
      </c>
      <c r="BR761">
        <v>0</v>
      </c>
      <c r="BS761">
        <v>28.67</v>
      </c>
      <c r="BT761">
        <v>1</v>
      </c>
      <c r="BU761">
        <v>1</v>
      </c>
      <c r="BV761">
        <v>1</v>
      </c>
      <c r="BW761">
        <v>1</v>
      </c>
      <c r="BX761">
        <v>1</v>
      </c>
      <c r="BY761" t="s">
        <v>3</v>
      </c>
      <c r="BZ761">
        <v>70</v>
      </c>
      <c r="CA761">
        <v>41</v>
      </c>
      <c r="CB761" t="s">
        <v>3</v>
      </c>
      <c r="CE761">
        <v>30</v>
      </c>
      <c r="CF761">
        <v>0</v>
      </c>
      <c r="CG761">
        <v>0</v>
      </c>
      <c r="CM761">
        <v>0</v>
      </c>
      <c r="CN761" t="s">
        <v>3</v>
      </c>
      <c r="CO761">
        <v>0</v>
      </c>
      <c r="CP761">
        <f t="shared" si="614"/>
        <v>5900</v>
      </c>
      <c r="CQ761">
        <f t="shared" si="615"/>
        <v>0</v>
      </c>
      <c r="CR761">
        <f t="shared" si="616"/>
        <v>0</v>
      </c>
      <c r="CS761">
        <f t="shared" si="617"/>
        <v>0</v>
      </c>
      <c r="CT761">
        <f t="shared" si="618"/>
        <v>453.85</v>
      </c>
      <c r="CU761">
        <f t="shared" si="619"/>
        <v>0</v>
      </c>
      <c r="CV761">
        <f t="shared" si="620"/>
        <v>1</v>
      </c>
      <c r="CW761">
        <f t="shared" si="621"/>
        <v>0</v>
      </c>
      <c r="CX761">
        <f t="shared" si="621"/>
        <v>0</v>
      </c>
      <c r="CY761">
        <f t="shared" si="622"/>
        <v>4130</v>
      </c>
      <c r="CZ761">
        <f t="shared" si="623"/>
        <v>2419</v>
      </c>
      <c r="DC761" t="s">
        <v>3</v>
      </c>
      <c r="DD761" t="s">
        <v>3</v>
      </c>
      <c r="DE761" t="s">
        <v>3</v>
      </c>
      <c r="DF761" t="s">
        <v>3</v>
      </c>
      <c r="DG761" t="s">
        <v>3</v>
      </c>
      <c r="DH761" t="s">
        <v>3</v>
      </c>
      <c r="DI761" t="s">
        <v>3</v>
      </c>
      <c r="DJ761" t="s">
        <v>3</v>
      </c>
      <c r="DK761" t="s">
        <v>3</v>
      </c>
      <c r="DL761" t="s">
        <v>3</v>
      </c>
      <c r="DM761" t="s">
        <v>3</v>
      </c>
      <c r="DN761">
        <v>75</v>
      </c>
      <c r="DO761">
        <v>70</v>
      </c>
      <c r="DP761">
        <v>1</v>
      </c>
      <c r="DQ761">
        <v>1</v>
      </c>
      <c r="DU761">
        <v>1013</v>
      </c>
      <c r="DV761" t="s">
        <v>301</v>
      </c>
      <c r="DW761" t="s">
        <v>301</v>
      </c>
      <c r="DX761">
        <v>1</v>
      </c>
      <c r="DZ761" t="s">
        <v>3</v>
      </c>
      <c r="EA761" t="s">
        <v>3</v>
      </c>
      <c r="EB761" t="s">
        <v>3</v>
      </c>
      <c r="EC761" t="s">
        <v>3</v>
      </c>
      <c r="EE761">
        <v>54008125</v>
      </c>
      <c r="EF761">
        <v>50</v>
      </c>
      <c r="EG761" t="s">
        <v>286</v>
      </c>
      <c r="EH761">
        <v>0</v>
      </c>
      <c r="EI761" t="s">
        <v>3</v>
      </c>
      <c r="EJ761">
        <v>4</v>
      </c>
      <c r="EK761">
        <v>381</v>
      </c>
      <c r="EL761" t="s">
        <v>292</v>
      </c>
      <c r="EM761" t="s">
        <v>293</v>
      </c>
      <c r="EO761" t="s">
        <v>3</v>
      </c>
      <c r="EQ761">
        <v>0</v>
      </c>
      <c r="ER761">
        <v>15.83</v>
      </c>
      <c r="ES761">
        <v>0</v>
      </c>
      <c r="ET761">
        <v>0</v>
      </c>
      <c r="EU761">
        <v>0</v>
      </c>
      <c r="EV761">
        <v>15.83</v>
      </c>
      <c r="EW761">
        <v>1</v>
      </c>
      <c r="EX761">
        <v>0</v>
      </c>
      <c r="EY761">
        <v>0</v>
      </c>
      <c r="FQ761">
        <v>0</v>
      </c>
      <c r="FR761">
        <f t="shared" si="624"/>
        <v>0</v>
      </c>
      <c r="FS761">
        <v>0</v>
      </c>
      <c r="FX761">
        <v>75</v>
      </c>
      <c r="FY761">
        <v>70</v>
      </c>
      <c r="GA761" t="s">
        <v>3</v>
      </c>
      <c r="GD761">
        <v>0</v>
      </c>
      <c r="GF761">
        <v>1410826513</v>
      </c>
      <c r="GG761">
        <v>2</v>
      </c>
      <c r="GH761">
        <v>1</v>
      </c>
      <c r="GI761">
        <v>2</v>
      </c>
      <c r="GJ761">
        <v>0</v>
      </c>
      <c r="GK761">
        <f>ROUND(R761*(R12)/100,2)</f>
        <v>0</v>
      </c>
      <c r="GL761">
        <f t="shared" si="625"/>
        <v>0</v>
      </c>
      <c r="GM761">
        <f t="shared" si="626"/>
        <v>12449</v>
      </c>
      <c r="GN761">
        <f t="shared" si="627"/>
        <v>0</v>
      </c>
      <c r="GO761">
        <f t="shared" si="628"/>
        <v>0</v>
      </c>
      <c r="GP761">
        <f t="shared" si="629"/>
        <v>12449</v>
      </c>
      <c r="GR761">
        <v>0</v>
      </c>
      <c r="GS761">
        <v>0</v>
      </c>
      <c r="GT761">
        <v>0</v>
      </c>
      <c r="GU761" t="s">
        <v>3</v>
      </c>
      <c r="GV761">
        <f t="shared" si="630"/>
        <v>0</v>
      </c>
      <c r="GW761">
        <v>1</v>
      </c>
      <c r="GX761">
        <f t="shared" si="631"/>
        <v>0</v>
      </c>
      <c r="HA761">
        <v>0</v>
      </c>
      <c r="HB761">
        <v>0</v>
      </c>
      <c r="HC761">
        <f t="shared" si="632"/>
        <v>0</v>
      </c>
      <c r="HE761" t="s">
        <v>3</v>
      </c>
      <c r="HF761" t="s">
        <v>3</v>
      </c>
      <c r="HM761" t="s">
        <v>3</v>
      </c>
      <c r="HN761" t="s">
        <v>3</v>
      </c>
      <c r="HO761" t="s">
        <v>3</v>
      </c>
      <c r="HP761" t="s">
        <v>3</v>
      </c>
      <c r="HQ761" t="s">
        <v>3</v>
      </c>
      <c r="IK761">
        <v>0</v>
      </c>
    </row>
    <row r="762" spans="1:245" x14ac:dyDescent="0.2">
      <c r="A762">
        <v>17</v>
      </c>
      <c r="B762">
        <v>0</v>
      </c>
      <c r="C762">
        <f>ROW(SmtRes!A184)</f>
        <v>184</v>
      </c>
      <c r="D762">
        <f>ROW(EtalonRes!A312)</f>
        <v>312</v>
      </c>
      <c r="E762" t="s">
        <v>320</v>
      </c>
      <c r="F762" t="s">
        <v>313</v>
      </c>
      <c r="G762" t="s">
        <v>314</v>
      </c>
      <c r="H762" t="s">
        <v>301</v>
      </c>
      <c r="I762">
        <v>13</v>
      </c>
      <c r="J762">
        <v>0</v>
      </c>
      <c r="K762">
        <v>13</v>
      </c>
      <c r="O762">
        <f t="shared" si="597"/>
        <v>10618.51</v>
      </c>
      <c r="P762">
        <f t="shared" si="598"/>
        <v>0</v>
      </c>
      <c r="Q762">
        <f t="shared" si="599"/>
        <v>0</v>
      </c>
      <c r="R762">
        <f t="shared" si="600"/>
        <v>0</v>
      </c>
      <c r="S762">
        <f t="shared" si="601"/>
        <v>10618.51</v>
      </c>
      <c r="T762">
        <f t="shared" si="602"/>
        <v>0</v>
      </c>
      <c r="U762">
        <f t="shared" si="603"/>
        <v>23.400000000000002</v>
      </c>
      <c r="V762">
        <f t="shared" si="604"/>
        <v>0</v>
      </c>
      <c r="W762">
        <f t="shared" si="605"/>
        <v>0</v>
      </c>
      <c r="X762">
        <f t="shared" si="606"/>
        <v>7432.96</v>
      </c>
      <c r="Y762">
        <f t="shared" si="606"/>
        <v>4353.59</v>
      </c>
      <c r="AA762">
        <v>54346617</v>
      </c>
      <c r="AB762">
        <f t="shared" si="607"/>
        <v>28.49</v>
      </c>
      <c r="AC762">
        <f t="shared" si="608"/>
        <v>0</v>
      </c>
      <c r="AD762">
        <f t="shared" si="609"/>
        <v>0</v>
      </c>
      <c r="AE762">
        <f t="shared" si="610"/>
        <v>0</v>
      </c>
      <c r="AF762">
        <f t="shared" si="610"/>
        <v>28.49</v>
      </c>
      <c r="AG762">
        <f t="shared" si="611"/>
        <v>0</v>
      </c>
      <c r="AH762">
        <f t="shared" si="612"/>
        <v>1.8</v>
      </c>
      <c r="AI762">
        <f t="shared" si="612"/>
        <v>0</v>
      </c>
      <c r="AJ762">
        <f t="shared" si="613"/>
        <v>0</v>
      </c>
      <c r="AK762">
        <v>28.49</v>
      </c>
      <c r="AL762">
        <v>0</v>
      </c>
      <c r="AM762">
        <v>0</v>
      </c>
      <c r="AN762">
        <v>0</v>
      </c>
      <c r="AO762">
        <v>28.49</v>
      </c>
      <c r="AP762">
        <v>0</v>
      </c>
      <c r="AQ762">
        <v>1.8</v>
      </c>
      <c r="AR762">
        <v>0</v>
      </c>
      <c r="AS762">
        <v>0</v>
      </c>
      <c r="AT762">
        <v>70</v>
      </c>
      <c r="AU762">
        <v>41</v>
      </c>
      <c r="AV762">
        <v>1</v>
      </c>
      <c r="AW762">
        <v>1</v>
      </c>
      <c r="AZ762">
        <v>1</v>
      </c>
      <c r="BA762">
        <v>28.67</v>
      </c>
      <c r="BB762">
        <v>1</v>
      </c>
      <c r="BC762">
        <v>1</v>
      </c>
      <c r="BD762" t="s">
        <v>3</v>
      </c>
      <c r="BE762" t="s">
        <v>3</v>
      </c>
      <c r="BF762" t="s">
        <v>3</v>
      </c>
      <c r="BG762" t="s">
        <v>3</v>
      </c>
      <c r="BH762">
        <v>0</v>
      </c>
      <c r="BI762">
        <v>4</v>
      </c>
      <c r="BJ762" t="s">
        <v>315</v>
      </c>
      <c r="BM762">
        <v>381</v>
      </c>
      <c r="BN762">
        <v>0</v>
      </c>
      <c r="BO762" t="s">
        <v>3</v>
      </c>
      <c r="BP762">
        <v>0</v>
      </c>
      <c r="BQ762">
        <v>50</v>
      </c>
      <c r="BR762">
        <v>0</v>
      </c>
      <c r="BS762">
        <v>28.67</v>
      </c>
      <c r="BT762">
        <v>1</v>
      </c>
      <c r="BU762">
        <v>1</v>
      </c>
      <c r="BV762">
        <v>1</v>
      </c>
      <c r="BW762">
        <v>1</v>
      </c>
      <c r="BX762">
        <v>1</v>
      </c>
      <c r="BY762" t="s">
        <v>3</v>
      </c>
      <c r="BZ762">
        <v>70</v>
      </c>
      <c r="CA762">
        <v>41</v>
      </c>
      <c r="CB762" t="s">
        <v>3</v>
      </c>
      <c r="CE762">
        <v>30</v>
      </c>
      <c r="CF762">
        <v>0</v>
      </c>
      <c r="CG762">
        <v>0</v>
      </c>
      <c r="CM762">
        <v>0</v>
      </c>
      <c r="CN762" t="s">
        <v>3</v>
      </c>
      <c r="CO762">
        <v>0</v>
      </c>
      <c r="CP762">
        <f t="shared" si="614"/>
        <v>10618.51</v>
      </c>
      <c r="CQ762">
        <f t="shared" si="615"/>
        <v>0</v>
      </c>
      <c r="CR762">
        <f t="shared" si="616"/>
        <v>0</v>
      </c>
      <c r="CS762">
        <f t="shared" si="617"/>
        <v>0</v>
      </c>
      <c r="CT762">
        <f t="shared" si="618"/>
        <v>816.81</v>
      </c>
      <c r="CU762">
        <f t="shared" si="619"/>
        <v>0</v>
      </c>
      <c r="CV762">
        <f t="shared" si="620"/>
        <v>1.8</v>
      </c>
      <c r="CW762">
        <f t="shared" si="621"/>
        <v>0</v>
      </c>
      <c r="CX762">
        <f t="shared" si="621"/>
        <v>0</v>
      </c>
      <c r="CY762">
        <f t="shared" si="622"/>
        <v>7432.9569999999994</v>
      </c>
      <c r="CZ762">
        <f t="shared" si="623"/>
        <v>4353.5891000000001</v>
      </c>
      <c r="DC762" t="s">
        <v>3</v>
      </c>
      <c r="DD762" t="s">
        <v>3</v>
      </c>
      <c r="DE762" t="s">
        <v>3</v>
      </c>
      <c r="DF762" t="s">
        <v>3</v>
      </c>
      <c r="DG762" t="s">
        <v>3</v>
      </c>
      <c r="DH762" t="s">
        <v>3</v>
      </c>
      <c r="DI762" t="s">
        <v>3</v>
      </c>
      <c r="DJ762" t="s">
        <v>3</v>
      </c>
      <c r="DK762" t="s">
        <v>3</v>
      </c>
      <c r="DL762" t="s">
        <v>3</v>
      </c>
      <c r="DM762" t="s">
        <v>3</v>
      </c>
      <c r="DN762">
        <v>75</v>
      </c>
      <c r="DO762">
        <v>70</v>
      </c>
      <c r="DP762">
        <v>1</v>
      </c>
      <c r="DQ762">
        <v>1</v>
      </c>
      <c r="DU762">
        <v>1013</v>
      </c>
      <c r="DV762" t="s">
        <v>301</v>
      </c>
      <c r="DW762" t="s">
        <v>301</v>
      </c>
      <c r="DX762">
        <v>1</v>
      </c>
      <c r="DZ762" t="s">
        <v>3</v>
      </c>
      <c r="EA762" t="s">
        <v>3</v>
      </c>
      <c r="EB762" t="s">
        <v>3</v>
      </c>
      <c r="EC762" t="s">
        <v>3</v>
      </c>
      <c r="EE762">
        <v>54008125</v>
      </c>
      <c r="EF762">
        <v>50</v>
      </c>
      <c r="EG762" t="s">
        <v>286</v>
      </c>
      <c r="EH762">
        <v>0</v>
      </c>
      <c r="EI762" t="s">
        <v>3</v>
      </c>
      <c r="EJ762">
        <v>4</v>
      </c>
      <c r="EK762">
        <v>381</v>
      </c>
      <c r="EL762" t="s">
        <v>292</v>
      </c>
      <c r="EM762" t="s">
        <v>293</v>
      </c>
      <c r="EO762" t="s">
        <v>3</v>
      </c>
      <c r="EQ762">
        <v>0</v>
      </c>
      <c r="ER762">
        <v>28.49</v>
      </c>
      <c r="ES762">
        <v>0</v>
      </c>
      <c r="ET762">
        <v>0</v>
      </c>
      <c r="EU762">
        <v>0</v>
      </c>
      <c r="EV762">
        <v>28.49</v>
      </c>
      <c r="EW762">
        <v>1.8</v>
      </c>
      <c r="EX762">
        <v>0</v>
      </c>
      <c r="EY762">
        <v>0</v>
      </c>
      <c r="FQ762">
        <v>0</v>
      </c>
      <c r="FR762">
        <f t="shared" si="624"/>
        <v>0</v>
      </c>
      <c r="FS762">
        <v>0</v>
      </c>
      <c r="FX762">
        <v>75</v>
      </c>
      <c r="FY762">
        <v>70</v>
      </c>
      <c r="GA762" t="s">
        <v>3</v>
      </c>
      <c r="GD762">
        <v>0</v>
      </c>
      <c r="GF762">
        <v>1938557821</v>
      </c>
      <c r="GG762">
        <v>2</v>
      </c>
      <c r="GH762">
        <v>1</v>
      </c>
      <c r="GI762">
        <v>2</v>
      </c>
      <c r="GJ762">
        <v>0</v>
      </c>
      <c r="GK762">
        <f>ROUND(R762*(R12)/100,2)</f>
        <v>0</v>
      </c>
      <c r="GL762">
        <f t="shared" si="625"/>
        <v>0</v>
      </c>
      <c r="GM762">
        <f t="shared" si="626"/>
        <v>22405.06</v>
      </c>
      <c r="GN762">
        <f t="shared" si="627"/>
        <v>0</v>
      </c>
      <c r="GO762">
        <f t="shared" si="628"/>
        <v>0</v>
      </c>
      <c r="GP762">
        <f t="shared" si="629"/>
        <v>22405.06</v>
      </c>
      <c r="GR762">
        <v>0</v>
      </c>
      <c r="GS762">
        <v>0</v>
      </c>
      <c r="GT762">
        <v>0</v>
      </c>
      <c r="GU762" t="s">
        <v>3</v>
      </c>
      <c r="GV762">
        <f t="shared" si="630"/>
        <v>0</v>
      </c>
      <c r="GW762">
        <v>1</v>
      </c>
      <c r="GX762">
        <f t="shared" si="631"/>
        <v>0</v>
      </c>
      <c r="HA762">
        <v>0</v>
      </c>
      <c r="HB762">
        <v>0</v>
      </c>
      <c r="HC762">
        <f t="shared" si="632"/>
        <v>0</v>
      </c>
      <c r="HE762" t="s">
        <v>3</v>
      </c>
      <c r="HF762" t="s">
        <v>3</v>
      </c>
      <c r="HM762" t="s">
        <v>3</v>
      </c>
      <c r="HN762" t="s">
        <v>3</v>
      </c>
      <c r="HO762" t="s">
        <v>3</v>
      </c>
      <c r="HP762" t="s">
        <v>3</v>
      </c>
      <c r="HQ762" t="s">
        <v>3</v>
      </c>
      <c r="IK762">
        <v>0</v>
      </c>
    </row>
    <row r="763" spans="1:245" x14ac:dyDescent="0.2">
      <c r="A763">
        <v>17</v>
      </c>
      <c r="B763">
        <v>0</v>
      </c>
      <c r="C763">
        <f>ROW(SmtRes!A185)</f>
        <v>185</v>
      </c>
      <c r="D763">
        <f>ROW(EtalonRes!A313)</f>
        <v>313</v>
      </c>
      <c r="E763" t="s">
        <v>364</v>
      </c>
      <c r="F763" t="s">
        <v>317</v>
      </c>
      <c r="G763" t="s">
        <v>318</v>
      </c>
      <c r="H763" t="s">
        <v>301</v>
      </c>
      <c r="I763">
        <v>13</v>
      </c>
      <c r="J763">
        <v>0</v>
      </c>
      <c r="K763">
        <v>13</v>
      </c>
      <c r="O763">
        <f t="shared" si="597"/>
        <v>21237.02</v>
      </c>
      <c r="P763">
        <f t="shared" si="598"/>
        <v>0</v>
      </c>
      <c r="Q763">
        <f t="shared" si="599"/>
        <v>0</v>
      </c>
      <c r="R763">
        <f t="shared" si="600"/>
        <v>0</v>
      </c>
      <c r="S763">
        <f t="shared" si="601"/>
        <v>21237.02</v>
      </c>
      <c r="T763">
        <f t="shared" si="602"/>
        <v>0</v>
      </c>
      <c r="U763">
        <f t="shared" si="603"/>
        <v>46.800000000000004</v>
      </c>
      <c r="V763">
        <f t="shared" si="604"/>
        <v>0</v>
      </c>
      <c r="W763">
        <f t="shared" si="605"/>
        <v>0</v>
      </c>
      <c r="X763">
        <f t="shared" si="606"/>
        <v>14865.91</v>
      </c>
      <c r="Y763">
        <f t="shared" si="606"/>
        <v>8707.18</v>
      </c>
      <c r="AA763">
        <v>54346617</v>
      </c>
      <c r="AB763">
        <f t="shared" si="607"/>
        <v>56.98</v>
      </c>
      <c r="AC763">
        <f t="shared" si="608"/>
        <v>0</v>
      </c>
      <c r="AD763">
        <f t="shared" si="609"/>
        <v>0</v>
      </c>
      <c r="AE763">
        <f t="shared" si="610"/>
        <v>0</v>
      </c>
      <c r="AF763">
        <f t="shared" si="610"/>
        <v>56.98</v>
      </c>
      <c r="AG763">
        <f t="shared" si="611"/>
        <v>0</v>
      </c>
      <c r="AH763">
        <f t="shared" si="612"/>
        <v>3.6</v>
      </c>
      <c r="AI763">
        <f t="shared" si="612"/>
        <v>0</v>
      </c>
      <c r="AJ763">
        <f t="shared" si="613"/>
        <v>0</v>
      </c>
      <c r="AK763">
        <v>56.98</v>
      </c>
      <c r="AL763">
        <v>0</v>
      </c>
      <c r="AM763">
        <v>0</v>
      </c>
      <c r="AN763">
        <v>0</v>
      </c>
      <c r="AO763">
        <v>56.98</v>
      </c>
      <c r="AP763">
        <v>0</v>
      </c>
      <c r="AQ763">
        <v>3.6</v>
      </c>
      <c r="AR763">
        <v>0</v>
      </c>
      <c r="AS763">
        <v>0</v>
      </c>
      <c r="AT763">
        <v>70</v>
      </c>
      <c r="AU763">
        <v>41</v>
      </c>
      <c r="AV763">
        <v>1</v>
      </c>
      <c r="AW763">
        <v>1</v>
      </c>
      <c r="AZ763">
        <v>1</v>
      </c>
      <c r="BA763">
        <v>28.67</v>
      </c>
      <c r="BB763">
        <v>1</v>
      </c>
      <c r="BC763">
        <v>1</v>
      </c>
      <c r="BD763" t="s">
        <v>3</v>
      </c>
      <c r="BE763" t="s">
        <v>3</v>
      </c>
      <c r="BF763" t="s">
        <v>3</v>
      </c>
      <c r="BG763" t="s">
        <v>3</v>
      </c>
      <c r="BH763">
        <v>0</v>
      </c>
      <c r="BI763">
        <v>4</v>
      </c>
      <c r="BJ763" t="s">
        <v>319</v>
      </c>
      <c r="BM763">
        <v>381</v>
      </c>
      <c r="BN763">
        <v>0</v>
      </c>
      <c r="BO763" t="s">
        <v>3</v>
      </c>
      <c r="BP763">
        <v>0</v>
      </c>
      <c r="BQ763">
        <v>50</v>
      </c>
      <c r="BR763">
        <v>0</v>
      </c>
      <c r="BS763">
        <v>28.67</v>
      </c>
      <c r="BT763">
        <v>1</v>
      </c>
      <c r="BU763">
        <v>1</v>
      </c>
      <c r="BV763">
        <v>1</v>
      </c>
      <c r="BW763">
        <v>1</v>
      </c>
      <c r="BX763">
        <v>1</v>
      </c>
      <c r="BY763" t="s">
        <v>3</v>
      </c>
      <c r="BZ763">
        <v>70</v>
      </c>
      <c r="CA763">
        <v>41</v>
      </c>
      <c r="CB763" t="s">
        <v>3</v>
      </c>
      <c r="CE763">
        <v>30</v>
      </c>
      <c r="CF763">
        <v>0</v>
      </c>
      <c r="CG763">
        <v>0</v>
      </c>
      <c r="CM763">
        <v>0</v>
      </c>
      <c r="CN763" t="s">
        <v>3</v>
      </c>
      <c r="CO763">
        <v>0</v>
      </c>
      <c r="CP763">
        <f t="shared" si="614"/>
        <v>21237.02</v>
      </c>
      <c r="CQ763">
        <f t="shared" si="615"/>
        <v>0</v>
      </c>
      <c r="CR763">
        <f t="shared" si="616"/>
        <v>0</v>
      </c>
      <c r="CS763">
        <f t="shared" si="617"/>
        <v>0</v>
      </c>
      <c r="CT763">
        <f t="shared" si="618"/>
        <v>1633.62</v>
      </c>
      <c r="CU763">
        <f t="shared" si="619"/>
        <v>0</v>
      </c>
      <c r="CV763">
        <f t="shared" si="620"/>
        <v>3.6</v>
      </c>
      <c r="CW763">
        <f t="shared" si="621"/>
        <v>0</v>
      </c>
      <c r="CX763">
        <f t="shared" si="621"/>
        <v>0</v>
      </c>
      <c r="CY763">
        <f t="shared" si="622"/>
        <v>14865.913999999999</v>
      </c>
      <c r="CZ763">
        <f t="shared" si="623"/>
        <v>8707.1782000000003</v>
      </c>
      <c r="DC763" t="s">
        <v>3</v>
      </c>
      <c r="DD763" t="s">
        <v>3</v>
      </c>
      <c r="DE763" t="s">
        <v>3</v>
      </c>
      <c r="DF763" t="s">
        <v>3</v>
      </c>
      <c r="DG763" t="s">
        <v>3</v>
      </c>
      <c r="DH763" t="s">
        <v>3</v>
      </c>
      <c r="DI763" t="s">
        <v>3</v>
      </c>
      <c r="DJ763" t="s">
        <v>3</v>
      </c>
      <c r="DK763" t="s">
        <v>3</v>
      </c>
      <c r="DL763" t="s">
        <v>3</v>
      </c>
      <c r="DM763" t="s">
        <v>3</v>
      </c>
      <c r="DN763">
        <v>75</v>
      </c>
      <c r="DO763">
        <v>70</v>
      </c>
      <c r="DP763">
        <v>1</v>
      </c>
      <c r="DQ763">
        <v>1</v>
      </c>
      <c r="DU763">
        <v>1013</v>
      </c>
      <c r="DV763" t="s">
        <v>301</v>
      </c>
      <c r="DW763" t="s">
        <v>301</v>
      </c>
      <c r="DX763">
        <v>1</v>
      </c>
      <c r="DZ763" t="s">
        <v>3</v>
      </c>
      <c r="EA763" t="s">
        <v>3</v>
      </c>
      <c r="EB763" t="s">
        <v>3</v>
      </c>
      <c r="EC763" t="s">
        <v>3</v>
      </c>
      <c r="EE763">
        <v>54008125</v>
      </c>
      <c r="EF763">
        <v>50</v>
      </c>
      <c r="EG763" t="s">
        <v>286</v>
      </c>
      <c r="EH763">
        <v>0</v>
      </c>
      <c r="EI763" t="s">
        <v>3</v>
      </c>
      <c r="EJ763">
        <v>4</v>
      </c>
      <c r="EK763">
        <v>381</v>
      </c>
      <c r="EL763" t="s">
        <v>292</v>
      </c>
      <c r="EM763" t="s">
        <v>293</v>
      </c>
      <c r="EO763" t="s">
        <v>3</v>
      </c>
      <c r="EQ763">
        <v>0</v>
      </c>
      <c r="ER763">
        <v>56.98</v>
      </c>
      <c r="ES763">
        <v>0</v>
      </c>
      <c r="ET763">
        <v>0</v>
      </c>
      <c r="EU763">
        <v>0</v>
      </c>
      <c r="EV763">
        <v>56.98</v>
      </c>
      <c r="EW763">
        <v>3.6</v>
      </c>
      <c r="EX763">
        <v>0</v>
      </c>
      <c r="EY763">
        <v>0</v>
      </c>
      <c r="FQ763">
        <v>0</v>
      </c>
      <c r="FR763">
        <f t="shared" si="624"/>
        <v>0</v>
      </c>
      <c r="FS763">
        <v>0</v>
      </c>
      <c r="FX763">
        <v>75</v>
      </c>
      <c r="FY763">
        <v>70</v>
      </c>
      <c r="GA763" t="s">
        <v>3</v>
      </c>
      <c r="GD763">
        <v>0</v>
      </c>
      <c r="GF763">
        <v>-1451824893</v>
      </c>
      <c r="GG763">
        <v>2</v>
      </c>
      <c r="GH763">
        <v>1</v>
      </c>
      <c r="GI763">
        <v>2</v>
      </c>
      <c r="GJ763">
        <v>0</v>
      </c>
      <c r="GK763">
        <f>ROUND(R763*(R12)/100,2)</f>
        <v>0</v>
      </c>
      <c r="GL763">
        <f t="shared" si="625"/>
        <v>0</v>
      </c>
      <c r="GM763">
        <f t="shared" si="626"/>
        <v>44810.11</v>
      </c>
      <c r="GN763">
        <f t="shared" si="627"/>
        <v>0</v>
      </c>
      <c r="GO763">
        <f t="shared" si="628"/>
        <v>0</v>
      </c>
      <c r="GP763">
        <f t="shared" si="629"/>
        <v>44810.11</v>
      </c>
      <c r="GR763">
        <v>0</v>
      </c>
      <c r="GS763">
        <v>0</v>
      </c>
      <c r="GT763">
        <v>0</v>
      </c>
      <c r="GU763" t="s">
        <v>3</v>
      </c>
      <c r="GV763">
        <f t="shared" si="630"/>
        <v>0</v>
      </c>
      <c r="GW763">
        <v>1</v>
      </c>
      <c r="GX763">
        <f t="shared" si="631"/>
        <v>0</v>
      </c>
      <c r="HA763">
        <v>0</v>
      </c>
      <c r="HB763">
        <v>0</v>
      </c>
      <c r="HC763">
        <f t="shared" si="632"/>
        <v>0</v>
      </c>
      <c r="HE763" t="s">
        <v>3</v>
      </c>
      <c r="HF763" t="s">
        <v>3</v>
      </c>
      <c r="HM763" t="s">
        <v>3</v>
      </c>
      <c r="HN763" t="s">
        <v>3</v>
      </c>
      <c r="HO763" t="s">
        <v>3</v>
      </c>
      <c r="HP763" t="s">
        <v>3</v>
      </c>
      <c r="HQ763" t="s">
        <v>3</v>
      </c>
      <c r="IK763">
        <v>0</v>
      </c>
    </row>
    <row r="764" spans="1:245" x14ac:dyDescent="0.2">
      <c r="A764">
        <v>17</v>
      </c>
      <c r="B764">
        <v>0</v>
      </c>
      <c r="C764">
        <f>ROW(SmtRes!A186)</f>
        <v>186</v>
      </c>
      <c r="D764">
        <f>ROW(EtalonRes!A314)</f>
        <v>314</v>
      </c>
      <c r="E764" t="s">
        <v>365</v>
      </c>
      <c r="F764" t="s">
        <v>321</v>
      </c>
      <c r="G764" t="s">
        <v>322</v>
      </c>
      <c r="H764" t="s">
        <v>323</v>
      </c>
      <c r="I764">
        <v>13</v>
      </c>
      <c r="J764">
        <v>0</v>
      </c>
      <c r="K764">
        <v>13</v>
      </c>
      <c r="O764">
        <f t="shared" si="597"/>
        <v>883.32</v>
      </c>
      <c r="P764">
        <f t="shared" si="598"/>
        <v>0</v>
      </c>
      <c r="Q764">
        <f t="shared" si="599"/>
        <v>0</v>
      </c>
      <c r="R764">
        <f t="shared" si="600"/>
        <v>0</v>
      </c>
      <c r="S764">
        <f t="shared" si="601"/>
        <v>883.32</v>
      </c>
      <c r="T764">
        <f t="shared" si="602"/>
        <v>0</v>
      </c>
      <c r="U764">
        <f t="shared" si="603"/>
        <v>1.95</v>
      </c>
      <c r="V764">
        <f t="shared" si="604"/>
        <v>0</v>
      </c>
      <c r="W764">
        <f t="shared" si="605"/>
        <v>0</v>
      </c>
      <c r="X764">
        <f t="shared" si="606"/>
        <v>618.32000000000005</v>
      </c>
      <c r="Y764">
        <f t="shared" si="606"/>
        <v>362.16</v>
      </c>
      <c r="AA764">
        <v>54346617</v>
      </c>
      <c r="AB764">
        <f t="shared" si="607"/>
        <v>2.37</v>
      </c>
      <c r="AC764">
        <f t="shared" si="608"/>
        <v>0</v>
      </c>
      <c r="AD764">
        <f t="shared" si="609"/>
        <v>0</v>
      </c>
      <c r="AE764">
        <f t="shared" si="610"/>
        <v>0</v>
      </c>
      <c r="AF764">
        <f t="shared" si="610"/>
        <v>2.37</v>
      </c>
      <c r="AG764">
        <f t="shared" si="611"/>
        <v>0</v>
      </c>
      <c r="AH764">
        <f t="shared" si="612"/>
        <v>0.15</v>
      </c>
      <c r="AI764">
        <f t="shared" si="612"/>
        <v>0</v>
      </c>
      <c r="AJ764">
        <f t="shared" si="613"/>
        <v>0</v>
      </c>
      <c r="AK764">
        <v>2.37</v>
      </c>
      <c r="AL764">
        <v>0</v>
      </c>
      <c r="AM764">
        <v>0</v>
      </c>
      <c r="AN764">
        <v>0</v>
      </c>
      <c r="AO764">
        <v>2.37</v>
      </c>
      <c r="AP764">
        <v>0</v>
      </c>
      <c r="AQ764">
        <v>0.15</v>
      </c>
      <c r="AR764">
        <v>0</v>
      </c>
      <c r="AS764">
        <v>0</v>
      </c>
      <c r="AT764">
        <v>70</v>
      </c>
      <c r="AU764">
        <v>41</v>
      </c>
      <c r="AV764">
        <v>1</v>
      </c>
      <c r="AW764">
        <v>1</v>
      </c>
      <c r="AZ764">
        <v>1</v>
      </c>
      <c r="BA764">
        <v>28.67</v>
      </c>
      <c r="BB764">
        <v>1</v>
      </c>
      <c r="BC764">
        <v>1</v>
      </c>
      <c r="BD764" t="s">
        <v>3</v>
      </c>
      <c r="BE764" t="s">
        <v>3</v>
      </c>
      <c r="BF764" t="s">
        <v>3</v>
      </c>
      <c r="BG764" t="s">
        <v>3</v>
      </c>
      <c r="BH764">
        <v>0</v>
      </c>
      <c r="BI764">
        <v>4</v>
      </c>
      <c r="BJ764" t="s">
        <v>324</v>
      </c>
      <c r="BM764">
        <v>381</v>
      </c>
      <c r="BN764">
        <v>0</v>
      </c>
      <c r="BO764" t="s">
        <v>3</v>
      </c>
      <c r="BP764">
        <v>0</v>
      </c>
      <c r="BQ764">
        <v>50</v>
      </c>
      <c r="BR764">
        <v>0</v>
      </c>
      <c r="BS764">
        <v>28.67</v>
      </c>
      <c r="BT764">
        <v>1</v>
      </c>
      <c r="BU764">
        <v>1</v>
      </c>
      <c r="BV764">
        <v>1</v>
      </c>
      <c r="BW764">
        <v>1</v>
      </c>
      <c r="BX764">
        <v>1</v>
      </c>
      <c r="BY764" t="s">
        <v>3</v>
      </c>
      <c r="BZ764">
        <v>70</v>
      </c>
      <c r="CA764">
        <v>41</v>
      </c>
      <c r="CB764" t="s">
        <v>3</v>
      </c>
      <c r="CE764">
        <v>30</v>
      </c>
      <c r="CF764">
        <v>0</v>
      </c>
      <c r="CG764">
        <v>0</v>
      </c>
      <c r="CM764">
        <v>0</v>
      </c>
      <c r="CN764" t="s">
        <v>3</v>
      </c>
      <c r="CO764">
        <v>0</v>
      </c>
      <c r="CP764">
        <f t="shared" si="614"/>
        <v>883.32</v>
      </c>
      <c r="CQ764">
        <f t="shared" si="615"/>
        <v>0</v>
      </c>
      <c r="CR764">
        <f t="shared" si="616"/>
        <v>0</v>
      </c>
      <c r="CS764">
        <f t="shared" si="617"/>
        <v>0</v>
      </c>
      <c r="CT764">
        <f t="shared" si="618"/>
        <v>67.95</v>
      </c>
      <c r="CU764">
        <f t="shared" si="619"/>
        <v>0</v>
      </c>
      <c r="CV764">
        <f t="shared" si="620"/>
        <v>0.15</v>
      </c>
      <c r="CW764">
        <f t="shared" si="621"/>
        <v>0</v>
      </c>
      <c r="CX764">
        <f t="shared" si="621"/>
        <v>0</v>
      </c>
      <c r="CY764">
        <f t="shared" si="622"/>
        <v>618.32399999999996</v>
      </c>
      <c r="CZ764">
        <f t="shared" si="623"/>
        <v>362.16120000000001</v>
      </c>
      <c r="DC764" t="s">
        <v>3</v>
      </c>
      <c r="DD764" t="s">
        <v>3</v>
      </c>
      <c r="DE764" t="s">
        <v>3</v>
      </c>
      <c r="DF764" t="s">
        <v>3</v>
      </c>
      <c r="DG764" t="s">
        <v>3</v>
      </c>
      <c r="DH764" t="s">
        <v>3</v>
      </c>
      <c r="DI764" t="s">
        <v>3</v>
      </c>
      <c r="DJ764" t="s">
        <v>3</v>
      </c>
      <c r="DK764" t="s">
        <v>3</v>
      </c>
      <c r="DL764" t="s">
        <v>3</v>
      </c>
      <c r="DM764" t="s">
        <v>3</v>
      </c>
      <c r="DN764">
        <v>75</v>
      </c>
      <c r="DO764">
        <v>70</v>
      </c>
      <c r="DP764">
        <v>1</v>
      </c>
      <c r="DQ764">
        <v>1</v>
      </c>
      <c r="DU764">
        <v>1013</v>
      </c>
      <c r="DV764" t="s">
        <v>323</v>
      </c>
      <c r="DW764" t="s">
        <v>323</v>
      </c>
      <c r="DX764">
        <v>1</v>
      </c>
      <c r="DZ764" t="s">
        <v>3</v>
      </c>
      <c r="EA764" t="s">
        <v>3</v>
      </c>
      <c r="EB764" t="s">
        <v>3</v>
      </c>
      <c r="EC764" t="s">
        <v>3</v>
      </c>
      <c r="EE764">
        <v>54008125</v>
      </c>
      <c r="EF764">
        <v>50</v>
      </c>
      <c r="EG764" t="s">
        <v>286</v>
      </c>
      <c r="EH764">
        <v>0</v>
      </c>
      <c r="EI764" t="s">
        <v>3</v>
      </c>
      <c r="EJ764">
        <v>4</v>
      </c>
      <c r="EK764">
        <v>381</v>
      </c>
      <c r="EL764" t="s">
        <v>292</v>
      </c>
      <c r="EM764" t="s">
        <v>293</v>
      </c>
      <c r="EO764" t="s">
        <v>3</v>
      </c>
      <c r="EQ764">
        <v>0</v>
      </c>
      <c r="ER764">
        <v>2.37</v>
      </c>
      <c r="ES764">
        <v>0</v>
      </c>
      <c r="ET764">
        <v>0</v>
      </c>
      <c r="EU764">
        <v>0</v>
      </c>
      <c r="EV764">
        <v>2.37</v>
      </c>
      <c r="EW764">
        <v>0.15</v>
      </c>
      <c r="EX764">
        <v>0</v>
      </c>
      <c r="EY764">
        <v>0</v>
      </c>
      <c r="FQ764">
        <v>0</v>
      </c>
      <c r="FR764">
        <f t="shared" si="624"/>
        <v>0</v>
      </c>
      <c r="FS764">
        <v>0</v>
      </c>
      <c r="FX764">
        <v>75</v>
      </c>
      <c r="FY764">
        <v>70</v>
      </c>
      <c r="GA764" t="s">
        <v>3</v>
      </c>
      <c r="GD764">
        <v>0</v>
      </c>
      <c r="GF764">
        <v>1779724524</v>
      </c>
      <c r="GG764">
        <v>2</v>
      </c>
      <c r="GH764">
        <v>1</v>
      </c>
      <c r="GI764">
        <v>2</v>
      </c>
      <c r="GJ764">
        <v>0</v>
      </c>
      <c r="GK764">
        <f>ROUND(R764*(R12)/100,2)</f>
        <v>0</v>
      </c>
      <c r="GL764">
        <f t="shared" si="625"/>
        <v>0</v>
      </c>
      <c r="GM764">
        <f t="shared" si="626"/>
        <v>1863.8</v>
      </c>
      <c r="GN764">
        <f t="shared" si="627"/>
        <v>0</v>
      </c>
      <c r="GO764">
        <f t="shared" si="628"/>
        <v>0</v>
      </c>
      <c r="GP764">
        <f t="shared" si="629"/>
        <v>1863.8</v>
      </c>
      <c r="GR764">
        <v>0</v>
      </c>
      <c r="GS764">
        <v>0</v>
      </c>
      <c r="GT764">
        <v>0</v>
      </c>
      <c r="GU764" t="s">
        <v>3</v>
      </c>
      <c r="GV764">
        <f t="shared" si="630"/>
        <v>0</v>
      </c>
      <c r="GW764">
        <v>1</v>
      </c>
      <c r="GX764">
        <f t="shared" si="631"/>
        <v>0</v>
      </c>
      <c r="HA764">
        <v>0</v>
      </c>
      <c r="HB764">
        <v>0</v>
      </c>
      <c r="HC764">
        <f t="shared" si="632"/>
        <v>0</v>
      </c>
      <c r="HE764" t="s">
        <v>3</v>
      </c>
      <c r="HF764" t="s">
        <v>3</v>
      </c>
      <c r="HM764" t="s">
        <v>3</v>
      </c>
      <c r="HN764" t="s">
        <v>3</v>
      </c>
      <c r="HO764" t="s">
        <v>3</v>
      </c>
      <c r="HP764" t="s">
        <v>3</v>
      </c>
      <c r="HQ764" t="s">
        <v>3</v>
      </c>
      <c r="IK764">
        <v>0</v>
      </c>
    </row>
    <row r="766" spans="1:245" x14ac:dyDescent="0.2">
      <c r="A766" s="2">
        <v>51</v>
      </c>
      <c r="B766" s="2">
        <f>B753</f>
        <v>0</v>
      </c>
      <c r="C766" s="2">
        <f>A753</f>
        <v>4</v>
      </c>
      <c r="D766" s="2">
        <f>ROW(A753)</f>
        <v>753</v>
      </c>
      <c r="E766" s="2"/>
      <c r="F766" s="2" t="str">
        <f>IF(F753&lt;&gt;"",F753,"")</f>
        <v>Новый раздел</v>
      </c>
      <c r="G766" s="2" t="str">
        <f>IF(G753&lt;&gt;"",G753,"")</f>
        <v>Пусконаладочные работы</v>
      </c>
      <c r="H766" s="2">
        <v>0</v>
      </c>
      <c r="I766" s="2"/>
      <c r="J766" s="2"/>
      <c r="K766" s="2"/>
      <c r="L766" s="2"/>
      <c r="M766" s="2"/>
      <c r="N766" s="2"/>
      <c r="O766" s="2">
        <f t="shared" ref="O766:T766" si="633">ROUND(AB766,2)</f>
        <v>146257.72</v>
      </c>
      <c r="P766" s="2">
        <f t="shared" si="633"/>
        <v>0</v>
      </c>
      <c r="Q766" s="2">
        <f t="shared" si="633"/>
        <v>0</v>
      </c>
      <c r="R766" s="2">
        <f t="shared" si="633"/>
        <v>0</v>
      </c>
      <c r="S766" s="2">
        <f t="shared" si="633"/>
        <v>146257.72</v>
      </c>
      <c r="T766" s="2">
        <f t="shared" si="633"/>
        <v>0</v>
      </c>
      <c r="U766" s="2">
        <f>AH766</f>
        <v>318.25</v>
      </c>
      <c r="V766" s="2">
        <f>AI766</f>
        <v>0</v>
      </c>
      <c r="W766" s="2">
        <f>ROUND(AJ766,2)</f>
        <v>0</v>
      </c>
      <c r="X766" s="2">
        <f>ROUND(AK766,2)</f>
        <v>102380.4</v>
      </c>
      <c r="Y766" s="2">
        <f>ROUND(AL766,2)</f>
        <v>59965.66</v>
      </c>
      <c r="Z766" s="2"/>
      <c r="AA766" s="2"/>
      <c r="AB766" s="2">
        <f>ROUND(SUMIF(AA757:AA764,"=54346617",O757:O764),2)</f>
        <v>146257.72</v>
      </c>
      <c r="AC766" s="2">
        <f>ROUND(SUMIF(AA757:AA764,"=54346617",P757:P764),2)</f>
        <v>0</v>
      </c>
      <c r="AD766" s="2">
        <f>ROUND(SUMIF(AA757:AA764,"=54346617",Q757:Q764),2)</f>
        <v>0</v>
      </c>
      <c r="AE766" s="2">
        <f>ROUND(SUMIF(AA757:AA764,"=54346617",R757:R764),2)</f>
        <v>0</v>
      </c>
      <c r="AF766" s="2">
        <f>ROUND(SUMIF(AA757:AA764,"=54346617",S757:S764),2)</f>
        <v>146257.72</v>
      </c>
      <c r="AG766" s="2">
        <f>ROUND(SUMIF(AA757:AA764,"=54346617",T757:T764),2)</f>
        <v>0</v>
      </c>
      <c r="AH766" s="2">
        <f>SUMIF(AA757:AA764,"=54346617",U757:U764)</f>
        <v>318.25</v>
      </c>
      <c r="AI766" s="2">
        <f>SUMIF(AA757:AA764,"=54346617",V757:V764)</f>
        <v>0</v>
      </c>
      <c r="AJ766" s="2">
        <f>ROUND(SUMIF(AA757:AA764,"=54346617",W757:W764),2)</f>
        <v>0</v>
      </c>
      <c r="AK766" s="2">
        <f>ROUND(SUMIF(AA757:AA764,"=54346617",X757:X764),2)</f>
        <v>102380.4</v>
      </c>
      <c r="AL766" s="2">
        <f>ROUND(SUMIF(AA757:AA764,"=54346617",Y757:Y764),2)</f>
        <v>59965.66</v>
      </c>
      <c r="AM766" s="2"/>
      <c r="AN766" s="2"/>
      <c r="AO766" s="2">
        <f t="shared" ref="AO766:BD766" si="634">ROUND(BX766,2)</f>
        <v>0</v>
      </c>
      <c r="AP766" s="2">
        <f t="shared" si="634"/>
        <v>0</v>
      </c>
      <c r="AQ766" s="2">
        <f t="shared" si="634"/>
        <v>0</v>
      </c>
      <c r="AR766" s="2">
        <f t="shared" si="634"/>
        <v>308603.78000000003</v>
      </c>
      <c r="AS766" s="2">
        <f t="shared" si="634"/>
        <v>0</v>
      </c>
      <c r="AT766" s="2">
        <f t="shared" si="634"/>
        <v>0</v>
      </c>
      <c r="AU766" s="2">
        <f t="shared" si="634"/>
        <v>308603.78000000003</v>
      </c>
      <c r="AV766" s="2">
        <f t="shared" si="634"/>
        <v>0</v>
      </c>
      <c r="AW766" s="2">
        <f t="shared" si="634"/>
        <v>0</v>
      </c>
      <c r="AX766" s="2">
        <f t="shared" si="634"/>
        <v>0</v>
      </c>
      <c r="AY766" s="2">
        <f t="shared" si="634"/>
        <v>0</v>
      </c>
      <c r="AZ766" s="2">
        <f t="shared" si="634"/>
        <v>0</v>
      </c>
      <c r="BA766" s="2">
        <f t="shared" si="634"/>
        <v>0</v>
      </c>
      <c r="BB766" s="2">
        <f t="shared" si="634"/>
        <v>0</v>
      </c>
      <c r="BC766" s="2">
        <f t="shared" si="634"/>
        <v>0</v>
      </c>
      <c r="BD766" s="2">
        <f t="shared" si="634"/>
        <v>0</v>
      </c>
      <c r="BE766" s="2"/>
      <c r="BF766" s="2"/>
      <c r="BG766" s="2"/>
      <c r="BH766" s="2"/>
      <c r="BI766" s="2"/>
      <c r="BJ766" s="2"/>
      <c r="BK766" s="2"/>
      <c r="BL766" s="2"/>
      <c r="BM766" s="2"/>
      <c r="BN766" s="2"/>
      <c r="BO766" s="2"/>
      <c r="BP766" s="2"/>
      <c r="BQ766" s="2"/>
      <c r="BR766" s="2"/>
      <c r="BS766" s="2"/>
      <c r="BT766" s="2"/>
      <c r="BU766" s="2"/>
      <c r="BV766" s="2"/>
      <c r="BW766" s="2"/>
      <c r="BX766" s="2">
        <f>ROUND(SUMIF(AA757:AA764,"=54346617",FQ757:FQ764),2)</f>
        <v>0</v>
      </c>
      <c r="BY766" s="2">
        <f>ROUND(SUMIF(AA757:AA764,"=54346617",FR757:FR764),2)</f>
        <v>0</v>
      </c>
      <c r="BZ766" s="2">
        <f>ROUND(SUMIF(AA757:AA764,"=54346617",GL757:GL764),2)</f>
        <v>0</v>
      </c>
      <c r="CA766" s="2">
        <f>ROUND(SUMIF(AA757:AA764,"=54346617",GM757:GM764),2)</f>
        <v>308603.78000000003</v>
      </c>
      <c r="CB766" s="2">
        <f>ROUND(SUMIF(AA757:AA764,"=54346617",GN757:GN764),2)</f>
        <v>0</v>
      </c>
      <c r="CC766" s="2">
        <f>ROUND(SUMIF(AA757:AA764,"=54346617",GO757:GO764),2)</f>
        <v>0</v>
      </c>
      <c r="CD766" s="2">
        <f>ROUND(SUMIF(AA757:AA764,"=54346617",GP757:GP764),2)</f>
        <v>308603.78000000003</v>
      </c>
      <c r="CE766" s="2">
        <f>AC766-BX766</f>
        <v>0</v>
      </c>
      <c r="CF766" s="2">
        <f>AC766-BY766</f>
        <v>0</v>
      </c>
      <c r="CG766" s="2">
        <f>BX766-BZ766</f>
        <v>0</v>
      </c>
      <c r="CH766" s="2">
        <f>AC766-BX766-BY766+BZ766</f>
        <v>0</v>
      </c>
      <c r="CI766" s="2">
        <f>BY766-BZ766</f>
        <v>0</v>
      </c>
      <c r="CJ766" s="2">
        <f>ROUND(SUMIF(AA757:AA764,"=54346617",GX757:GX764),2)</f>
        <v>0</v>
      </c>
      <c r="CK766" s="2">
        <f>ROUND(SUMIF(AA757:AA764,"=54346617",GY757:GY764),2)</f>
        <v>0</v>
      </c>
      <c r="CL766" s="2">
        <f>ROUND(SUMIF(AA757:AA764,"=54346617",GZ757:GZ764),2)</f>
        <v>0</v>
      </c>
      <c r="CM766" s="2">
        <f>ROUND(SUMIF(AA757:AA764,"=54346617",HD757:HD764),2)</f>
        <v>0</v>
      </c>
      <c r="CN766" s="2"/>
      <c r="CO766" s="2"/>
      <c r="CP766" s="2"/>
      <c r="CQ766" s="2"/>
      <c r="CR766" s="2"/>
      <c r="CS766" s="2"/>
      <c r="CT766" s="2"/>
      <c r="CU766" s="2"/>
      <c r="CV766" s="2"/>
      <c r="CW766" s="2"/>
      <c r="CX766" s="2"/>
      <c r="CY766" s="2"/>
      <c r="CZ766" s="2"/>
      <c r="DA766" s="2"/>
      <c r="DB766" s="2"/>
      <c r="DC766" s="2"/>
      <c r="DD766" s="2"/>
      <c r="DE766" s="2"/>
      <c r="DF766" s="2"/>
      <c r="DG766" s="3"/>
      <c r="DH766" s="3"/>
      <c r="DI766" s="3"/>
      <c r="DJ766" s="3"/>
      <c r="DK766" s="3"/>
      <c r="DL766" s="3"/>
      <c r="DM766" s="3"/>
      <c r="DN766" s="3"/>
      <c r="DO766" s="3"/>
      <c r="DP766" s="3"/>
      <c r="DQ766" s="3"/>
      <c r="DR766" s="3"/>
      <c r="DS766" s="3"/>
      <c r="DT766" s="3"/>
      <c r="DU766" s="3"/>
      <c r="DV766" s="3"/>
      <c r="DW766" s="3"/>
      <c r="DX766" s="3"/>
      <c r="DY766" s="3"/>
      <c r="DZ766" s="3"/>
      <c r="EA766" s="3"/>
      <c r="EB766" s="3"/>
      <c r="EC766" s="3"/>
      <c r="ED766" s="3"/>
      <c r="EE766" s="3"/>
      <c r="EF766" s="3"/>
      <c r="EG766" s="3"/>
      <c r="EH766" s="3"/>
      <c r="EI766" s="3"/>
      <c r="EJ766" s="3"/>
      <c r="EK766" s="3"/>
      <c r="EL766" s="3"/>
      <c r="EM766" s="3"/>
      <c r="EN766" s="3"/>
      <c r="EO766" s="3"/>
      <c r="EP766" s="3"/>
      <c r="EQ766" s="3"/>
      <c r="ER766" s="3"/>
      <c r="ES766" s="3"/>
      <c r="ET766" s="3"/>
      <c r="EU766" s="3"/>
      <c r="EV766" s="3"/>
      <c r="EW766" s="3"/>
      <c r="EX766" s="3"/>
      <c r="EY766" s="3"/>
      <c r="EZ766" s="3"/>
      <c r="FA766" s="3"/>
      <c r="FB766" s="3"/>
      <c r="FC766" s="3"/>
      <c r="FD766" s="3"/>
      <c r="FE766" s="3"/>
      <c r="FF766" s="3"/>
      <c r="FG766" s="3"/>
      <c r="FH766" s="3"/>
      <c r="FI766" s="3"/>
      <c r="FJ766" s="3"/>
      <c r="FK766" s="3"/>
      <c r="FL766" s="3"/>
      <c r="FM766" s="3"/>
      <c r="FN766" s="3"/>
      <c r="FO766" s="3"/>
      <c r="FP766" s="3"/>
      <c r="FQ766" s="3"/>
      <c r="FR766" s="3"/>
      <c r="FS766" s="3"/>
      <c r="FT766" s="3"/>
      <c r="FU766" s="3"/>
      <c r="FV766" s="3"/>
      <c r="FW766" s="3"/>
      <c r="FX766" s="3"/>
      <c r="FY766" s="3"/>
      <c r="FZ766" s="3"/>
      <c r="GA766" s="3"/>
      <c r="GB766" s="3"/>
      <c r="GC766" s="3"/>
      <c r="GD766" s="3"/>
      <c r="GE766" s="3"/>
      <c r="GF766" s="3"/>
      <c r="GG766" s="3"/>
      <c r="GH766" s="3"/>
      <c r="GI766" s="3"/>
      <c r="GJ766" s="3"/>
      <c r="GK766" s="3"/>
      <c r="GL766" s="3"/>
      <c r="GM766" s="3"/>
      <c r="GN766" s="3"/>
      <c r="GO766" s="3"/>
      <c r="GP766" s="3"/>
      <c r="GQ766" s="3"/>
      <c r="GR766" s="3"/>
      <c r="GS766" s="3"/>
      <c r="GT766" s="3"/>
      <c r="GU766" s="3"/>
      <c r="GV766" s="3"/>
      <c r="GW766" s="3"/>
      <c r="GX766" s="3">
        <v>0</v>
      </c>
    </row>
    <row r="768" spans="1:245" x14ac:dyDescent="0.2">
      <c r="A768" s="4">
        <v>50</v>
      </c>
      <c r="B768" s="4">
        <v>0</v>
      </c>
      <c r="C768" s="4">
        <v>0</v>
      </c>
      <c r="D768" s="4">
        <v>1</v>
      </c>
      <c r="E768" s="4">
        <v>201</v>
      </c>
      <c r="F768" s="4">
        <f>ROUND(Source!O766,O768)</f>
        <v>146257.72</v>
      </c>
      <c r="G768" s="4" t="s">
        <v>104</v>
      </c>
      <c r="H768" s="4" t="s">
        <v>105</v>
      </c>
      <c r="I768" s="4"/>
      <c r="J768" s="4"/>
      <c r="K768" s="4">
        <v>-201</v>
      </c>
      <c r="L768" s="4">
        <v>1</v>
      </c>
      <c r="M768" s="4">
        <v>3</v>
      </c>
      <c r="N768" s="4" t="s">
        <v>3</v>
      </c>
      <c r="O768" s="4">
        <v>2</v>
      </c>
      <c r="P768" s="4"/>
      <c r="Q768" s="4"/>
      <c r="R768" s="4"/>
      <c r="S768" s="4"/>
      <c r="T768" s="4"/>
      <c r="U768" s="4"/>
      <c r="V768" s="4"/>
      <c r="W768" s="4">
        <v>146257.72</v>
      </c>
      <c r="X768" s="4">
        <v>1</v>
      </c>
      <c r="Y768" s="4">
        <v>146257.72</v>
      </c>
      <c r="Z768" s="4"/>
      <c r="AA768" s="4"/>
      <c r="AB768" s="4"/>
    </row>
    <row r="769" spans="1:28" x14ac:dyDescent="0.2">
      <c r="A769" s="4">
        <v>50</v>
      </c>
      <c r="B769" s="4">
        <v>0</v>
      </c>
      <c r="C769" s="4">
        <v>0</v>
      </c>
      <c r="D769" s="4">
        <v>1</v>
      </c>
      <c r="E769" s="4">
        <v>202</v>
      </c>
      <c r="F769" s="4">
        <f>ROUND(Source!P766,O769)</f>
        <v>0</v>
      </c>
      <c r="G769" s="4" t="s">
        <v>106</v>
      </c>
      <c r="H769" s="4" t="s">
        <v>107</v>
      </c>
      <c r="I769" s="4"/>
      <c r="J769" s="4"/>
      <c r="K769" s="4">
        <v>-202</v>
      </c>
      <c r="L769" s="4">
        <v>2</v>
      </c>
      <c r="M769" s="4">
        <v>3</v>
      </c>
      <c r="N769" s="4" t="s">
        <v>3</v>
      </c>
      <c r="O769" s="4">
        <v>2</v>
      </c>
      <c r="P769" s="4"/>
      <c r="Q769" s="4"/>
      <c r="R769" s="4"/>
      <c r="S769" s="4"/>
      <c r="T769" s="4"/>
      <c r="U769" s="4"/>
      <c r="V769" s="4"/>
      <c r="W769" s="4">
        <v>0</v>
      </c>
      <c r="X769" s="4">
        <v>1</v>
      </c>
      <c r="Y769" s="4">
        <v>0</v>
      </c>
      <c r="Z769" s="4"/>
      <c r="AA769" s="4"/>
      <c r="AB769" s="4"/>
    </row>
    <row r="770" spans="1:28" x14ac:dyDescent="0.2">
      <c r="A770" s="4">
        <v>50</v>
      </c>
      <c r="B770" s="4">
        <v>0</v>
      </c>
      <c r="C770" s="4">
        <v>0</v>
      </c>
      <c r="D770" s="4">
        <v>1</v>
      </c>
      <c r="E770" s="4">
        <v>222</v>
      </c>
      <c r="F770" s="4">
        <f>ROUND(Source!AO766,O770)</f>
        <v>0</v>
      </c>
      <c r="G770" s="4" t="s">
        <v>108</v>
      </c>
      <c r="H770" s="4" t="s">
        <v>109</v>
      </c>
      <c r="I770" s="4"/>
      <c r="J770" s="4"/>
      <c r="K770" s="4">
        <v>-222</v>
      </c>
      <c r="L770" s="4">
        <v>3</v>
      </c>
      <c r="M770" s="4">
        <v>3</v>
      </c>
      <c r="N770" s="4" t="s">
        <v>3</v>
      </c>
      <c r="O770" s="4">
        <v>2</v>
      </c>
      <c r="P770" s="4"/>
      <c r="Q770" s="4"/>
      <c r="R770" s="4"/>
      <c r="S770" s="4"/>
      <c r="T770" s="4"/>
      <c r="U770" s="4"/>
      <c r="V770" s="4"/>
      <c r="W770" s="4">
        <v>0</v>
      </c>
      <c r="X770" s="4">
        <v>1</v>
      </c>
      <c r="Y770" s="4">
        <v>0</v>
      </c>
      <c r="Z770" s="4"/>
      <c r="AA770" s="4"/>
      <c r="AB770" s="4"/>
    </row>
    <row r="771" spans="1:28" x14ac:dyDescent="0.2">
      <c r="A771" s="4">
        <v>50</v>
      </c>
      <c r="B771" s="4">
        <v>0</v>
      </c>
      <c r="C771" s="4">
        <v>0</v>
      </c>
      <c r="D771" s="4">
        <v>1</v>
      </c>
      <c r="E771" s="4">
        <v>225</v>
      </c>
      <c r="F771" s="4">
        <f>ROUND(Source!AV766,O771)</f>
        <v>0</v>
      </c>
      <c r="G771" s="4" t="s">
        <v>110</v>
      </c>
      <c r="H771" s="4" t="s">
        <v>111</v>
      </c>
      <c r="I771" s="4"/>
      <c r="J771" s="4"/>
      <c r="K771" s="4">
        <v>-225</v>
      </c>
      <c r="L771" s="4">
        <v>4</v>
      </c>
      <c r="M771" s="4">
        <v>3</v>
      </c>
      <c r="N771" s="4" t="s">
        <v>3</v>
      </c>
      <c r="O771" s="4">
        <v>2</v>
      </c>
      <c r="P771" s="4"/>
      <c r="Q771" s="4"/>
      <c r="R771" s="4"/>
      <c r="S771" s="4"/>
      <c r="T771" s="4"/>
      <c r="U771" s="4"/>
      <c r="V771" s="4"/>
      <c r="W771" s="4">
        <v>0</v>
      </c>
      <c r="X771" s="4">
        <v>1</v>
      </c>
      <c r="Y771" s="4">
        <v>0</v>
      </c>
      <c r="Z771" s="4"/>
      <c r="AA771" s="4"/>
      <c r="AB771" s="4"/>
    </row>
    <row r="772" spans="1:28" x14ac:dyDescent="0.2">
      <c r="A772" s="4">
        <v>50</v>
      </c>
      <c r="B772" s="4">
        <v>0</v>
      </c>
      <c r="C772" s="4">
        <v>0</v>
      </c>
      <c r="D772" s="4">
        <v>1</v>
      </c>
      <c r="E772" s="4">
        <v>226</v>
      </c>
      <c r="F772" s="4">
        <f>ROUND(Source!AW766,O772)</f>
        <v>0</v>
      </c>
      <c r="G772" s="4" t="s">
        <v>112</v>
      </c>
      <c r="H772" s="4" t="s">
        <v>113</v>
      </c>
      <c r="I772" s="4"/>
      <c r="J772" s="4"/>
      <c r="K772" s="4">
        <v>-226</v>
      </c>
      <c r="L772" s="4">
        <v>5</v>
      </c>
      <c r="M772" s="4">
        <v>3</v>
      </c>
      <c r="N772" s="4" t="s">
        <v>3</v>
      </c>
      <c r="O772" s="4">
        <v>2</v>
      </c>
      <c r="P772" s="4"/>
      <c r="Q772" s="4"/>
      <c r="R772" s="4"/>
      <c r="S772" s="4"/>
      <c r="T772" s="4"/>
      <c r="U772" s="4"/>
      <c r="V772" s="4"/>
      <c r="W772" s="4">
        <v>0</v>
      </c>
      <c r="X772" s="4">
        <v>1</v>
      </c>
      <c r="Y772" s="4">
        <v>0</v>
      </c>
      <c r="Z772" s="4"/>
      <c r="AA772" s="4"/>
      <c r="AB772" s="4"/>
    </row>
    <row r="773" spans="1:28" x14ac:dyDescent="0.2">
      <c r="A773" s="4">
        <v>50</v>
      </c>
      <c r="B773" s="4">
        <v>0</v>
      </c>
      <c r="C773" s="4">
        <v>0</v>
      </c>
      <c r="D773" s="4">
        <v>1</v>
      </c>
      <c r="E773" s="4">
        <v>227</v>
      </c>
      <c r="F773" s="4">
        <f>ROUND(Source!AX766,O773)</f>
        <v>0</v>
      </c>
      <c r="G773" s="4" t="s">
        <v>114</v>
      </c>
      <c r="H773" s="4" t="s">
        <v>115</v>
      </c>
      <c r="I773" s="4"/>
      <c r="J773" s="4"/>
      <c r="K773" s="4">
        <v>-227</v>
      </c>
      <c r="L773" s="4">
        <v>6</v>
      </c>
      <c r="M773" s="4">
        <v>3</v>
      </c>
      <c r="N773" s="4" t="s">
        <v>3</v>
      </c>
      <c r="O773" s="4">
        <v>2</v>
      </c>
      <c r="P773" s="4"/>
      <c r="Q773" s="4"/>
      <c r="R773" s="4"/>
      <c r="S773" s="4"/>
      <c r="T773" s="4"/>
      <c r="U773" s="4"/>
      <c r="V773" s="4"/>
      <c r="W773" s="4">
        <v>0</v>
      </c>
      <c r="X773" s="4">
        <v>1</v>
      </c>
      <c r="Y773" s="4">
        <v>0</v>
      </c>
      <c r="Z773" s="4"/>
      <c r="AA773" s="4"/>
      <c r="AB773" s="4"/>
    </row>
    <row r="774" spans="1:28" x14ac:dyDescent="0.2">
      <c r="A774" s="4">
        <v>50</v>
      </c>
      <c r="B774" s="4">
        <v>0</v>
      </c>
      <c r="C774" s="4">
        <v>0</v>
      </c>
      <c r="D774" s="4">
        <v>1</v>
      </c>
      <c r="E774" s="4">
        <v>228</v>
      </c>
      <c r="F774" s="4">
        <f>ROUND(Source!AY766,O774)</f>
        <v>0</v>
      </c>
      <c r="G774" s="4" t="s">
        <v>116</v>
      </c>
      <c r="H774" s="4" t="s">
        <v>117</v>
      </c>
      <c r="I774" s="4"/>
      <c r="J774" s="4"/>
      <c r="K774" s="4">
        <v>-228</v>
      </c>
      <c r="L774" s="4">
        <v>7</v>
      </c>
      <c r="M774" s="4">
        <v>3</v>
      </c>
      <c r="N774" s="4" t="s">
        <v>3</v>
      </c>
      <c r="O774" s="4">
        <v>2</v>
      </c>
      <c r="P774" s="4"/>
      <c r="Q774" s="4"/>
      <c r="R774" s="4"/>
      <c r="S774" s="4"/>
      <c r="T774" s="4"/>
      <c r="U774" s="4"/>
      <c r="V774" s="4"/>
      <c r="W774" s="4">
        <v>0</v>
      </c>
      <c r="X774" s="4">
        <v>1</v>
      </c>
      <c r="Y774" s="4">
        <v>0</v>
      </c>
      <c r="Z774" s="4"/>
      <c r="AA774" s="4"/>
      <c r="AB774" s="4"/>
    </row>
    <row r="775" spans="1:28" x14ac:dyDescent="0.2">
      <c r="A775" s="4">
        <v>50</v>
      </c>
      <c r="B775" s="4">
        <v>0</v>
      </c>
      <c r="C775" s="4">
        <v>0</v>
      </c>
      <c r="D775" s="4">
        <v>1</v>
      </c>
      <c r="E775" s="4">
        <v>216</v>
      </c>
      <c r="F775" s="4">
        <f>ROUND(Source!AP766,O775)</f>
        <v>0</v>
      </c>
      <c r="G775" s="4" t="s">
        <v>118</v>
      </c>
      <c r="H775" s="4" t="s">
        <v>119</v>
      </c>
      <c r="I775" s="4"/>
      <c r="J775" s="4"/>
      <c r="K775" s="4">
        <v>-216</v>
      </c>
      <c r="L775" s="4">
        <v>8</v>
      </c>
      <c r="M775" s="4">
        <v>3</v>
      </c>
      <c r="N775" s="4" t="s">
        <v>3</v>
      </c>
      <c r="O775" s="4">
        <v>2</v>
      </c>
      <c r="P775" s="4"/>
      <c r="Q775" s="4"/>
      <c r="R775" s="4"/>
      <c r="S775" s="4"/>
      <c r="T775" s="4"/>
      <c r="U775" s="4"/>
      <c r="V775" s="4"/>
      <c r="W775" s="4">
        <v>0</v>
      </c>
      <c r="X775" s="4">
        <v>1</v>
      </c>
      <c r="Y775" s="4">
        <v>0</v>
      </c>
      <c r="Z775" s="4"/>
      <c r="AA775" s="4"/>
      <c r="AB775" s="4"/>
    </row>
    <row r="776" spans="1:28" x14ac:dyDescent="0.2">
      <c r="A776" s="4">
        <v>50</v>
      </c>
      <c r="B776" s="4">
        <v>0</v>
      </c>
      <c r="C776" s="4">
        <v>0</v>
      </c>
      <c r="D776" s="4">
        <v>1</v>
      </c>
      <c r="E776" s="4">
        <v>223</v>
      </c>
      <c r="F776" s="4">
        <f>ROUND(Source!AQ766,O776)</f>
        <v>0</v>
      </c>
      <c r="G776" s="4" t="s">
        <v>120</v>
      </c>
      <c r="H776" s="4" t="s">
        <v>121</v>
      </c>
      <c r="I776" s="4"/>
      <c r="J776" s="4"/>
      <c r="K776" s="4">
        <v>-223</v>
      </c>
      <c r="L776" s="4">
        <v>9</v>
      </c>
      <c r="M776" s="4">
        <v>3</v>
      </c>
      <c r="N776" s="4" t="s">
        <v>3</v>
      </c>
      <c r="O776" s="4">
        <v>2</v>
      </c>
      <c r="P776" s="4"/>
      <c r="Q776" s="4"/>
      <c r="R776" s="4"/>
      <c r="S776" s="4"/>
      <c r="T776" s="4"/>
      <c r="U776" s="4"/>
      <c r="V776" s="4"/>
      <c r="W776" s="4">
        <v>0</v>
      </c>
      <c r="X776" s="4">
        <v>1</v>
      </c>
      <c r="Y776" s="4">
        <v>0</v>
      </c>
      <c r="Z776" s="4"/>
      <c r="AA776" s="4"/>
      <c r="AB776" s="4"/>
    </row>
    <row r="777" spans="1:28" x14ac:dyDescent="0.2">
      <c r="A777" s="4">
        <v>50</v>
      </c>
      <c r="B777" s="4">
        <v>0</v>
      </c>
      <c r="C777" s="4">
        <v>0</v>
      </c>
      <c r="D777" s="4">
        <v>1</v>
      </c>
      <c r="E777" s="4">
        <v>229</v>
      </c>
      <c r="F777" s="4">
        <f>ROUND(Source!AZ766,O777)</f>
        <v>0</v>
      </c>
      <c r="G777" s="4" t="s">
        <v>122</v>
      </c>
      <c r="H777" s="4" t="s">
        <v>123</v>
      </c>
      <c r="I777" s="4"/>
      <c r="J777" s="4"/>
      <c r="K777" s="4">
        <v>-229</v>
      </c>
      <c r="L777" s="4">
        <v>10</v>
      </c>
      <c r="M777" s="4">
        <v>3</v>
      </c>
      <c r="N777" s="4" t="s">
        <v>3</v>
      </c>
      <c r="O777" s="4">
        <v>2</v>
      </c>
      <c r="P777" s="4"/>
      <c r="Q777" s="4"/>
      <c r="R777" s="4"/>
      <c r="S777" s="4"/>
      <c r="T777" s="4"/>
      <c r="U777" s="4"/>
      <c r="V777" s="4"/>
      <c r="W777" s="4">
        <v>0</v>
      </c>
      <c r="X777" s="4">
        <v>1</v>
      </c>
      <c r="Y777" s="4">
        <v>0</v>
      </c>
      <c r="Z777" s="4"/>
      <c r="AA777" s="4"/>
      <c r="AB777" s="4"/>
    </row>
    <row r="778" spans="1:28" x14ac:dyDescent="0.2">
      <c r="A778" s="4">
        <v>50</v>
      </c>
      <c r="B778" s="4">
        <v>0</v>
      </c>
      <c r="C778" s="4">
        <v>0</v>
      </c>
      <c r="D778" s="4">
        <v>1</v>
      </c>
      <c r="E778" s="4">
        <v>203</v>
      </c>
      <c r="F778" s="4">
        <f>ROUND(Source!Q766,O778)</f>
        <v>0</v>
      </c>
      <c r="G778" s="4" t="s">
        <v>124</v>
      </c>
      <c r="H778" s="4" t="s">
        <v>125</v>
      </c>
      <c r="I778" s="4"/>
      <c r="J778" s="4"/>
      <c r="K778" s="4">
        <v>-203</v>
      </c>
      <c r="L778" s="4">
        <v>11</v>
      </c>
      <c r="M778" s="4">
        <v>3</v>
      </c>
      <c r="N778" s="4" t="s">
        <v>3</v>
      </c>
      <c r="O778" s="4">
        <v>2</v>
      </c>
      <c r="P778" s="4"/>
      <c r="Q778" s="4"/>
      <c r="R778" s="4"/>
      <c r="S778" s="4"/>
      <c r="T778" s="4"/>
      <c r="U778" s="4"/>
      <c r="V778" s="4"/>
      <c r="W778" s="4">
        <v>0</v>
      </c>
      <c r="X778" s="4">
        <v>1</v>
      </c>
      <c r="Y778" s="4">
        <v>0</v>
      </c>
      <c r="Z778" s="4"/>
      <c r="AA778" s="4"/>
      <c r="AB778" s="4"/>
    </row>
    <row r="779" spans="1:28" x14ac:dyDescent="0.2">
      <c r="A779" s="4">
        <v>50</v>
      </c>
      <c r="B779" s="4">
        <v>0</v>
      </c>
      <c r="C779" s="4">
        <v>0</v>
      </c>
      <c r="D779" s="4">
        <v>1</v>
      </c>
      <c r="E779" s="4">
        <v>231</v>
      </c>
      <c r="F779" s="4">
        <f>ROUND(Source!BB766,O779)</f>
        <v>0</v>
      </c>
      <c r="G779" s="4" t="s">
        <v>126</v>
      </c>
      <c r="H779" s="4" t="s">
        <v>127</v>
      </c>
      <c r="I779" s="4"/>
      <c r="J779" s="4"/>
      <c r="K779" s="4">
        <v>-231</v>
      </c>
      <c r="L779" s="4">
        <v>12</v>
      </c>
      <c r="M779" s="4">
        <v>3</v>
      </c>
      <c r="N779" s="4" t="s">
        <v>3</v>
      </c>
      <c r="O779" s="4">
        <v>2</v>
      </c>
      <c r="P779" s="4"/>
      <c r="Q779" s="4"/>
      <c r="R779" s="4"/>
      <c r="S779" s="4"/>
      <c r="T779" s="4"/>
      <c r="U779" s="4"/>
      <c r="V779" s="4"/>
      <c r="W779" s="4">
        <v>0</v>
      </c>
      <c r="X779" s="4">
        <v>1</v>
      </c>
      <c r="Y779" s="4">
        <v>0</v>
      </c>
      <c r="Z779" s="4"/>
      <c r="AA779" s="4"/>
      <c r="AB779" s="4"/>
    </row>
    <row r="780" spans="1:28" x14ac:dyDescent="0.2">
      <c r="A780" s="4">
        <v>50</v>
      </c>
      <c r="B780" s="4">
        <v>0</v>
      </c>
      <c r="C780" s="4">
        <v>0</v>
      </c>
      <c r="D780" s="4">
        <v>1</v>
      </c>
      <c r="E780" s="4">
        <v>204</v>
      </c>
      <c r="F780" s="4">
        <f>ROUND(Source!R766,O780)</f>
        <v>0</v>
      </c>
      <c r="G780" s="4" t="s">
        <v>128</v>
      </c>
      <c r="H780" s="4" t="s">
        <v>129</v>
      </c>
      <c r="I780" s="4"/>
      <c r="J780" s="4"/>
      <c r="K780" s="4">
        <v>-204</v>
      </c>
      <c r="L780" s="4">
        <v>13</v>
      </c>
      <c r="M780" s="4">
        <v>3</v>
      </c>
      <c r="N780" s="4" t="s">
        <v>3</v>
      </c>
      <c r="O780" s="4">
        <v>2</v>
      </c>
      <c r="P780" s="4"/>
      <c r="Q780" s="4"/>
      <c r="R780" s="4"/>
      <c r="S780" s="4"/>
      <c r="T780" s="4"/>
      <c r="U780" s="4"/>
      <c r="V780" s="4"/>
      <c r="W780" s="4">
        <v>0</v>
      </c>
      <c r="X780" s="4">
        <v>1</v>
      </c>
      <c r="Y780" s="4">
        <v>0</v>
      </c>
      <c r="Z780" s="4"/>
      <c r="AA780" s="4"/>
      <c r="AB780" s="4"/>
    </row>
    <row r="781" spans="1:28" x14ac:dyDescent="0.2">
      <c r="A781" s="4">
        <v>50</v>
      </c>
      <c r="B781" s="4">
        <v>0</v>
      </c>
      <c r="C781" s="4">
        <v>0</v>
      </c>
      <c r="D781" s="4">
        <v>1</v>
      </c>
      <c r="E781" s="4">
        <v>205</v>
      </c>
      <c r="F781" s="4">
        <f>ROUND(Source!S766,O781)</f>
        <v>146257.72</v>
      </c>
      <c r="G781" s="4" t="s">
        <v>130</v>
      </c>
      <c r="H781" s="4" t="s">
        <v>131</v>
      </c>
      <c r="I781" s="4"/>
      <c r="J781" s="4"/>
      <c r="K781" s="4">
        <v>-205</v>
      </c>
      <c r="L781" s="4">
        <v>14</v>
      </c>
      <c r="M781" s="4">
        <v>3</v>
      </c>
      <c r="N781" s="4" t="s">
        <v>3</v>
      </c>
      <c r="O781" s="4">
        <v>2</v>
      </c>
      <c r="P781" s="4"/>
      <c r="Q781" s="4"/>
      <c r="R781" s="4"/>
      <c r="S781" s="4"/>
      <c r="T781" s="4"/>
      <c r="U781" s="4"/>
      <c r="V781" s="4"/>
      <c r="W781" s="4">
        <v>146257.72</v>
      </c>
      <c r="X781" s="4">
        <v>1</v>
      </c>
      <c r="Y781" s="4">
        <v>146257.72</v>
      </c>
      <c r="Z781" s="4"/>
      <c r="AA781" s="4"/>
      <c r="AB781" s="4"/>
    </row>
    <row r="782" spans="1:28" x14ac:dyDescent="0.2">
      <c r="A782" s="4">
        <v>50</v>
      </c>
      <c r="B782" s="4">
        <v>0</v>
      </c>
      <c r="C782" s="4">
        <v>0</v>
      </c>
      <c r="D782" s="4">
        <v>1</v>
      </c>
      <c r="E782" s="4">
        <v>232</v>
      </c>
      <c r="F782" s="4">
        <f>ROUND(Source!BC766,O782)</f>
        <v>0</v>
      </c>
      <c r="G782" s="4" t="s">
        <v>132</v>
      </c>
      <c r="H782" s="4" t="s">
        <v>133</v>
      </c>
      <c r="I782" s="4"/>
      <c r="J782" s="4"/>
      <c r="K782" s="4">
        <v>-232</v>
      </c>
      <c r="L782" s="4">
        <v>15</v>
      </c>
      <c r="M782" s="4">
        <v>3</v>
      </c>
      <c r="N782" s="4" t="s">
        <v>3</v>
      </c>
      <c r="O782" s="4">
        <v>2</v>
      </c>
      <c r="P782" s="4"/>
      <c r="Q782" s="4"/>
      <c r="R782" s="4"/>
      <c r="S782" s="4"/>
      <c r="T782" s="4"/>
      <c r="U782" s="4"/>
      <c r="V782" s="4"/>
      <c r="W782" s="4">
        <v>0</v>
      </c>
      <c r="X782" s="4">
        <v>1</v>
      </c>
      <c r="Y782" s="4">
        <v>0</v>
      </c>
      <c r="Z782" s="4"/>
      <c r="AA782" s="4"/>
      <c r="AB782" s="4"/>
    </row>
    <row r="783" spans="1:28" x14ac:dyDescent="0.2">
      <c r="A783" s="4">
        <v>50</v>
      </c>
      <c r="B783" s="4">
        <v>0</v>
      </c>
      <c r="C783" s="4">
        <v>0</v>
      </c>
      <c r="D783" s="4">
        <v>1</v>
      </c>
      <c r="E783" s="4">
        <v>214</v>
      </c>
      <c r="F783" s="4">
        <f>ROUND(Source!AS766,O783)</f>
        <v>0</v>
      </c>
      <c r="G783" s="4" t="s">
        <v>134</v>
      </c>
      <c r="H783" s="4" t="s">
        <v>135</v>
      </c>
      <c r="I783" s="4"/>
      <c r="J783" s="4"/>
      <c r="K783" s="4">
        <v>-214</v>
      </c>
      <c r="L783" s="4">
        <v>16</v>
      </c>
      <c r="M783" s="4">
        <v>3</v>
      </c>
      <c r="N783" s="4" t="s">
        <v>3</v>
      </c>
      <c r="O783" s="4">
        <v>2</v>
      </c>
      <c r="P783" s="4"/>
      <c r="Q783" s="4"/>
      <c r="R783" s="4"/>
      <c r="S783" s="4"/>
      <c r="T783" s="4"/>
      <c r="U783" s="4"/>
      <c r="V783" s="4"/>
      <c r="W783" s="4">
        <v>0</v>
      </c>
      <c r="X783" s="4">
        <v>1</v>
      </c>
      <c r="Y783" s="4">
        <v>0</v>
      </c>
      <c r="Z783" s="4"/>
      <c r="AA783" s="4"/>
      <c r="AB783" s="4"/>
    </row>
    <row r="784" spans="1:28" x14ac:dyDescent="0.2">
      <c r="A784" s="4">
        <v>50</v>
      </c>
      <c r="B784" s="4">
        <v>0</v>
      </c>
      <c r="C784" s="4">
        <v>0</v>
      </c>
      <c r="D784" s="4">
        <v>1</v>
      </c>
      <c r="E784" s="4">
        <v>215</v>
      </c>
      <c r="F784" s="4">
        <f>ROUND(Source!AT766,O784)</f>
        <v>0</v>
      </c>
      <c r="G784" s="4" t="s">
        <v>136</v>
      </c>
      <c r="H784" s="4" t="s">
        <v>137</v>
      </c>
      <c r="I784" s="4"/>
      <c r="J784" s="4"/>
      <c r="K784" s="4">
        <v>-215</v>
      </c>
      <c r="L784" s="4">
        <v>17</v>
      </c>
      <c r="M784" s="4">
        <v>3</v>
      </c>
      <c r="N784" s="4" t="s">
        <v>3</v>
      </c>
      <c r="O784" s="4">
        <v>2</v>
      </c>
      <c r="P784" s="4"/>
      <c r="Q784" s="4"/>
      <c r="R784" s="4"/>
      <c r="S784" s="4"/>
      <c r="T784" s="4"/>
      <c r="U784" s="4"/>
      <c r="V784" s="4"/>
      <c r="W784" s="4">
        <v>0</v>
      </c>
      <c r="X784" s="4">
        <v>1</v>
      </c>
      <c r="Y784" s="4">
        <v>0</v>
      </c>
      <c r="Z784" s="4"/>
      <c r="AA784" s="4"/>
      <c r="AB784" s="4"/>
    </row>
    <row r="785" spans="1:206" x14ac:dyDescent="0.2">
      <c r="A785" s="4">
        <v>50</v>
      </c>
      <c r="B785" s="4">
        <v>0</v>
      </c>
      <c r="C785" s="4">
        <v>0</v>
      </c>
      <c r="D785" s="4">
        <v>1</v>
      </c>
      <c r="E785" s="4">
        <v>217</v>
      </c>
      <c r="F785" s="4">
        <f>ROUND(Source!AU766,O785)</f>
        <v>308603.78000000003</v>
      </c>
      <c r="G785" s="4" t="s">
        <v>138</v>
      </c>
      <c r="H785" s="4" t="s">
        <v>139</v>
      </c>
      <c r="I785" s="4"/>
      <c r="J785" s="4"/>
      <c r="K785" s="4">
        <v>-217</v>
      </c>
      <c r="L785" s="4">
        <v>18</v>
      </c>
      <c r="M785" s="4">
        <v>3</v>
      </c>
      <c r="N785" s="4" t="s">
        <v>3</v>
      </c>
      <c r="O785" s="4">
        <v>2</v>
      </c>
      <c r="P785" s="4"/>
      <c r="Q785" s="4"/>
      <c r="R785" s="4"/>
      <c r="S785" s="4"/>
      <c r="T785" s="4"/>
      <c r="U785" s="4"/>
      <c r="V785" s="4"/>
      <c r="W785" s="4">
        <v>308603.78000000003</v>
      </c>
      <c r="X785" s="4">
        <v>1</v>
      </c>
      <c r="Y785" s="4">
        <v>308603.78000000003</v>
      </c>
      <c r="Z785" s="4"/>
      <c r="AA785" s="4"/>
      <c r="AB785" s="4"/>
    </row>
    <row r="786" spans="1:206" x14ac:dyDescent="0.2">
      <c r="A786" s="4">
        <v>50</v>
      </c>
      <c r="B786" s="4">
        <v>0</v>
      </c>
      <c r="C786" s="4">
        <v>0</v>
      </c>
      <c r="D786" s="4">
        <v>1</v>
      </c>
      <c r="E786" s="4">
        <v>230</v>
      </c>
      <c r="F786" s="4">
        <f>ROUND(Source!BA766,O786)</f>
        <v>0</v>
      </c>
      <c r="G786" s="4" t="s">
        <v>140</v>
      </c>
      <c r="H786" s="4" t="s">
        <v>141</v>
      </c>
      <c r="I786" s="4"/>
      <c r="J786" s="4"/>
      <c r="K786" s="4">
        <v>-230</v>
      </c>
      <c r="L786" s="4">
        <v>19</v>
      </c>
      <c r="M786" s="4">
        <v>3</v>
      </c>
      <c r="N786" s="4" t="s">
        <v>3</v>
      </c>
      <c r="O786" s="4">
        <v>2</v>
      </c>
      <c r="P786" s="4"/>
      <c r="Q786" s="4"/>
      <c r="R786" s="4"/>
      <c r="S786" s="4"/>
      <c r="T786" s="4"/>
      <c r="U786" s="4"/>
      <c r="V786" s="4"/>
      <c r="W786" s="4">
        <v>0</v>
      </c>
      <c r="X786" s="4">
        <v>1</v>
      </c>
      <c r="Y786" s="4">
        <v>0</v>
      </c>
      <c r="Z786" s="4"/>
      <c r="AA786" s="4"/>
      <c r="AB786" s="4"/>
    </row>
    <row r="787" spans="1:206" x14ac:dyDescent="0.2">
      <c r="A787" s="4">
        <v>50</v>
      </c>
      <c r="B787" s="4">
        <v>0</v>
      </c>
      <c r="C787" s="4">
        <v>0</v>
      </c>
      <c r="D787" s="4">
        <v>1</v>
      </c>
      <c r="E787" s="4">
        <v>206</v>
      </c>
      <c r="F787" s="4">
        <f>ROUND(Source!T766,O787)</f>
        <v>0</v>
      </c>
      <c r="G787" s="4" t="s">
        <v>142</v>
      </c>
      <c r="H787" s="4" t="s">
        <v>143</v>
      </c>
      <c r="I787" s="4"/>
      <c r="J787" s="4"/>
      <c r="K787" s="4">
        <v>-206</v>
      </c>
      <c r="L787" s="4">
        <v>20</v>
      </c>
      <c r="M787" s="4">
        <v>3</v>
      </c>
      <c r="N787" s="4" t="s">
        <v>3</v>
      </c>
      <c r="O787" s="4">
        <v>2</v>
      </c>
      <c r="P787" s="4"/>
      <c r="Q787" s="4"/>
      <c r="R787" s="4"/>
      <c r="S787" s="4"/>
      <c r="T787" s="4"/>
      <c r="U787" s="4"/>
      <c r="V787" s="4"/>
      <c r="W787" s="4">
        <v>0</v>
      </c>
      <c r="X787" s="4">
        <v>1</v>
      </c>
      <c r="Y787" s="4">
        <v>0</v>
      </c>
      <c r="Z787" s="4"/>
      <c r="AA787" s="4"/>
      <c r="AB787" s="4"/>
    </row>
    <row r="788" spans="1:206" x14ac:dyDescent="0.2">
      <c r="A788" s="4">
        <v>50</v>
      </c>
      <c r="B788" s="4">
        <v>0</v>
      </c>
      <c r="C788" s="4">
        <v>0</v>
      </c>
      <c r="D788" s="4">
        <v>1</v>
      </c>
      <c r="E788" s="4">
        <v>207</v>
      </c>
      <c r="F788" s="4">
        <f>Source!U766</f>
        <v>318.25</v>
      </c>
      <c r="G788" s="4" t="s">
        <v>144</v>
      </c>
      <c r="H788" s="4" t="s">
        <v>145</v>
      </c>
      <c r="I788" s="4"/>
      <c r="J788" s="4"/>
      <c r="K788" s="4">
        <v>-207</v>
      </c>
      <c r="L788" s="4">
        <v>21</v>
      </c>
      <c r="M788" s="4">
        <v>3</v>
      </c>
      <c r="N788" s="4" t="s">
        <v>3</v>
      </c>
      <c r="O788" s="4">
        <v>-1</v>
      </c>
      <c r="P788" s="4"/>
      <c r="Q788" s="4"/>
      <c r="R788" s="4"/>
      <c r="S788" s="4"/>
      <c r="T788" s="4"/>
      <c r="U788" s="4"/>
      <c r="V788" s="4"/>
      <c r="W788" s="4">
        <v>318.25</v>
      </c>
      <c r="X788" s="4">
        <v>1</v>
      </c>
      <c r="Y788" s="4">
        <v>318.25</v>
      </c>
      <c r="Z788" s="4"/>
      <c r="AA788" s="4"/>
      <c r="AB788" s="4"/>
    </row>
    <row r="789" spans="1:206" x14ac:dyDescent="0.2">
      <c r="A789" s="4">
        <v>50</v>
      </c>
      <c r="B789" s="4">
        <v>0</v>
      </c>
      <c r="C789" s="4">
        <v>0</v>
      </c>
      <c r="D789" s="4">
        <v>1</v>
      </c>
      <c r="E789" s="4">
        <v>208</v>
      </c>
      <c r="F789" s="4">
        <f>Source!V766</f>
        <v>0</v>
      </c>
      <c r="G789" s="4" t="s">
        <v>146</v>
      </c>
      <c r="H789" s="4" t="s">
        <v>147</v>
      </c>
      <c r="I789" s="4"/>
      <c r="J789" s="4"/>
      <c r="K789" s="4">
        <v>-208</v>
      </c>
      <c r="L789" s="4">
        <v>22</v>
      </c>
      <c r="M789" s="4">
        <v>3</v>
      </c>
      <c r="N789" s="4" t="s">
        <v>3</v>
      </c>
      <c r="O789" s="4">
        <v>-1</v>
      </c>
      <c r="P789" s="4"/>
      <c r="Q789" s="4"/>
      <c r="R789" s="4"/>
      <c r="S789" s="4"/>
      <c r="T789" s="4"/>
      <c r="U789" s="4"/>
      <c r="V789" s="4"/>
      <c r="W789" s="4">
        <v>0</v>
      </c>
      <c r="X789" s="4">
        <v>1</v>
      </c>
      <c r="Y789" s="4">
        <v>0</v>
      </c>
      <c r="Z789" s="4"/>
      <c r="AA789" s="4"/>
      <c r="AB789" s="4"/>
    </row>
    <row r="790" spans="1:206" x14ac:dyDescent="0.2">
      <c r="A790" s="4">
        <v>50</v>
      </c>
      <c r="B790" s="4">
        <v>0</v>
      </c>
      <c r="C790" s="4">
        <v>0</v>
      </c>
      <c r="D790" s="4">
        <v>1</v>
      </c>
      <c r="E790" s="4">
        <v>209</v>
      </c>
      <c r="F790" s="4">
        <f>ROUND(Source!W766,O790)</f>
        <v>0</v>
      </c>
      <c r="G790" s="4" t="s">
        <v>148</v>
      </c>
      <c r="H790" s="4" t="s">
        <v>149</v>
      </c>
      <c r="I790" s="4"/>
      <c r="J790" s="4"/>
      <c r="K790" s="4">
        <v>-209</v>
      </c>
      <c r="L790" s="4">
        <v>23</v>
      </c>
      <c r="M790" s="4">
        <v>3</v>
      </c>
      <c r="N790" s="4" t="s">
        <v>3</v>
      </c>
      <c r="O790" s="4">
        <v>2</v>
      </c>
      <c r="P790" s="4"/>
      <c r="Q790" s="4"/>
      <c r="R790" s="4"/>
      <c r="S790" s="4"/>
      <c r="T790" s="4"/>
      <c r="U790" s="4"/>
      <c r="V790" s="4"/>
      <c r="W790" s="4">
        <v>0</v>
      </c>
      <c r="X790" s="4">
        <v>1</v>
      </c>
      <c r="Y790" s="4">
        <v>0</v>
      </c>
      <c r="Z790" s="4"/>
      <c r="AA790" s="4"/>
      <c r="AB790" s="4"/>
    </row>
    <row r="791" spans="1:206" x14ac:dyDescent="0.2">
      <c r="A791" s="4">
        <v>50</v>
      </c>
      <c r="B791" s="4">
        <v>0</v>
      </c>
      <c r="C791" s="4">
        <v>0</v>
      </c>
      <c r="D791" s="4">
        <v>1</v>
      </c>
      <c r="E791" s="4">
        <v>233</v>
      </c>
      <c r="F791" s="4">
        <f>ROUND(Source!BD766,O791)</f>
        <v>0</v>
      </c>
      <c r="G791" s="4" t="s">
        <v>150</v>
      </c>
      <c r="H791" s="4" t="s">
        <v>151</v>
      </c>
      <c r="I791" s="4"/>
      <c r="J791" s="4"/>
      <c r="K791" s="4">
        <v>-233</v>
      </c>
      <c r="L791" s="4">
        <v>24</v>
      </c>
      <c r="M791" s="4">
        <v>3</v>
      </c>
      <c r="N791" s="4" t="s">
        <v>3</v>
      </c>
      <c r="O791" s="4">
        <v>2</v>
      </c>
      <c r="P791" s="4"/>
      <c r="Q791" s="4"/>
      <c r="R791" s="4"/>
      <c r="S791" s="4"/>
      <c r="T791" s="4"/>
      <c r="U791" s="4"/>
      <c r="V791" s="4"/>
      <c r="W791" s="4">
        <v>0</v>
      </c>
      <c r="X791" s="4">
        <v>1</v>
      </c>
      <c r="Y791" s="4">
        <v>0</v>
      </c>
      <c r="Z791" s="4"/>
      <c r="AA791" s="4"/>
      <c r="AB791" s="4"/>
    </row>
    <row r="792" spans="1:206" x14ac:dyDescent="0.2">
      <c r="A792" s="4">
        <v>50</v>
      </c>
      <c r="B792" s="4">
        <v>0</v>
      </c>
      <c r="C792" s="4">
        <v>0</v>
      </c>
      <c r="D792" s="4">
        <v>1</v>
      </c>
      <c r="E792" s="4">
        <v>210</v>
      </c>
      <c r="F792" s="4">
        <f>ROUND(Source!X766,O792)</f>
        <v>102380.4</v>
      </c>
      <c r="G792" s="4" t="s">
        <v>152</v>
      </c>
      <c r="H792" s="4" t="s">
        <v>153</v>
      </c>
      <c r="I792" s="4"/>
      <c r="J792" s="4"/>
      <c r="K792" s="4">
        <v>-210</v>
      </c>
      <c r="L792" s="4">
        <v>25</v>
      </c>
      <c r="M792" s="4">
        <v>3</v>
      </c>
      <c r="N792" s="4" t="s">
        <v>3</v>
      </c>
      <c r="O792" s="4">
        <v>2</v>
      </c>
      <c r="P792" s="4"/>
      <c r="Q792" s="4"/>
      <c r="R792" s="4"/>
      <c r="S792" s="4"/>
      <c r="T792" s="4"/>
      <c r="U792" s="4"/>
      <c r="V792" s="4"/>
      <c r="W792" s="4">
        <v>102380.4</v>
      </c>
      <c r="X792" s="4">
        <v>1</v>
      </c>
      <c r="Y792" s="4">
        <v>102380.4</v>
      </c>
      <c r="Z792" s="4"/>
      <c r="AA792" s="4"/>
      <c r="AB792" s="4"/>
    </row>
    <row r="793" spans="1:206" x14ac:dyDescent="0.2">
      <c r="A793" s="4">
        <v>50</v>
      </c>
      <c r="B793" s="4">
        <v>0</v>
      </c>
      <c r="C793" s="4">
        <v>0</v>
      </c>
      <c r="D793" s="4">
        <v>1</v>
      </c>
      <c r="E793" s="4">
        <v>211</v>
      </c>
      <c r="F793" s="4">
        <f>ROUND(Source!Y766,O793)</f>
        <v>59965.66</v>
      </c>
      <c r="G793" s="4" t="s">
        <v>154</v>
      </c>
      <c r="H793" s="4" t="s">
        <v>155</v>
      </c>
      <c r="I793" s="4"/>
      <c r="J793" s="4"/>
      <c r="K793" s="4">
        <v>-211</v>
      </c>
      <c r="L793" s="4">
        <v>26</v>
      </c>
      <c r="M793" s="4">
        <v>3</v>
      </c>
      <c r="N793" s="4" t="s">
        <v>3</v>
      </c>
      <c r="O793" s="4">
        <v>2</v>
      </c>
      <c r="P793" s="4"/>
      <c r="Q793" s="4"/>
      <c r="R793" s="4"/>
      <c r="S793" s="4"/>
      <c r="T793" s="4"/>
      <c r="U793" s="4"/>
      <c r="V793" s="4"/>
      <c r="W793" s="4">
        <v>59965.66</v>
      </c>
      <c r="X793" s="4">
        <v>1</v>
      </c>
      <c r="Y793" s="4">
        <v>59965.66</v>
      </c>
      <c r="Z793" s="4"/>
      <c r="AA793" s="4"/>
      <c r="AB793" s="4"/>
    </row>
    <row r="794" spans="1:206" x14ac:dyDescent="0.2">
      <c r="A794" s="4">
        <v>50</v>
      </c>
      <c r="B794" s="4">
        <v>0</v>
      </c>
      <c r="C794" s="4">
        <v>0</v>
      </c>
      <c r="D794" s="4">
        <v>1</v>
      </c>
      <c r="E794" s="4">
        <v>224</v>
      </c>
      <c r="F794" s="4">
        <f>ROUND(Source!AR766,O794)</f>
        <v>308603.78000000003</v>
      </c>
      <c r="G794" s="4" t="s">
        <v>156</v>
      </c>
      <c r="H794" s="4" t="s">
        <v>157</v>
      </c>
      <c r="I794" s="4"/>
      <c r="J794" s="4"/>
      <c r="K794" s="4">
        <v>-224</v>
      </c>
      <c r="L794" s="4">
        <v>27</v>
      </c>
      <c r="M794" s="4">
        <v>3</v>
      </c>
      <c r="N794" s="4" t="s">
        <v>3</v>
      </c>
      <c r="O794" s="4">
        <v>2</v>
      </c>
      <c r="P794" s="4"/>
      <c r="Q794" s="4"/>
      <c r="R794" s="4"/>
      <c r="S794" s="4"/>
      <c r="T794" s="4"/>
      <c r="U794" s="4"/>
      <c r="V794" s="4"/>
      <c r="W794" s="4">
        <v>308603.78000000003</v>
      </c>
      <c r="X794" s="4">
        <v>1</v>
      </c>
      <c r="Y794" s="4">
        <v>308603.78000000003</v>
      </c>
      <c r="Z794" s="4"/>
      <c r="AA794" s="4"/>
      <c r="AB794" s="4"/>
    </row>
    <row r="796" spans="1:206" x14ac:dyDescent="0.2">
      <c r="A796" s="2">
        <v>51</v>
      </c>
      <c r="B796" s="2">
        <f>B560</f>
        <v>0</v>
      </c>
      <c r="C796" s="2">
        <f>A560</f>
        <v>3</v>
      </c>
      <c r="D796" s="2">
        <f>ROW(A560)</f>
        <v>560</v>
      </c>
      <c r="E796" s="2"/>
      <c r="F796" s="2" t="str">
        <f>IF(F560&lt;&gt;"",F560,"")</f>
        <v>Новая локальная смета</v>
      </c>
      <c r="G796" s="2" t="str">
        <f>IF(G560&lt;&gt;"",G560,"")</f>
        <v>Реконструкция КВЛ-10кВ ф.22  с ПС-377 до ЗТП-312 по адресу: г.Москва, поселение Краснопахорское, п.Минзаг (инв. №43313385).</v>
      </c>
      <c r="H796" s="2">
        <v>0</v>
      </c>
      <c r="I796" s="2"/>
      <c r="J796" s="2"/>
      <c r="K796" s="2"/>
      <c r="L796" s="2"/>
      <c r="M796" s="2"/>
      <c r="N796" s="2"/>
      <c r="O796" s="2">
        <f t="shared" ref="O796:T796" si="635">ROUND(O583+O635+O686+O723+O766+AB796,2)</f>
        <v>1368860.02</v>
      </c>
      <c r="P796" s="2">
        <f t="shared" si="635"/>
        <v>714335.49</v>
      </c>
      <c r="Q796" s="2">
        <f t="shared" si="635"/>
        <v>285747.18</v>
      </c>
      <c r="R796" s="2">
        <f t="shared" si="635"/>
        <v>130391.75</v>
      </c>
      <c r="S796" s="2">
        <f t="shared" si="635"/>
        <v>368777.35</v>
      </c>
      <c r="T796" s="2">
        <f t="shared" si="635"/>
        <v>0</v>
      </c>
      <c r="U796" s="2">
        <f>U583+U635+U686+U723+U766+AH796</f>
        <v>965.95813566999993</v>
      </c>
      <c r="V796" s="2">
        <f>V583+V635+V686+V723+V766+AI796</f>
        <v>0</v>
      </c>
      <c r="W796" s="2">
        <f>ROUND(W583+W635+W686+W723+W766+AJ796,2)</f>
        <v>0</v>
      </c>
      <c r="X796" s="2">
        <f>ROUND(X583+X635+X686+X723+X766+AK796,2)</f>
        <v>303078.55</v>
      </c>
      <c r="Y796" s="2">
        <f>ROUND(Y583+Y635+Y686+Y723+Y766+AL796,2)</f>
        <v>153407.15</v>
      </c>
      <c r="Z796" s="2"/>
      <c r="AA796" s="2"/>
      <c r="AB796" s="2"/>
      <c r="AC796" s="2"/>
      <c r="AD796" s="2"/>
      <c r="AE796" s="2"/>
      <c r="AF796" s="2"/>
      <c r="AG796" s="2"/>
      <c r="AH796" s="2"/>
      <c r="AI796" s="2"/>
      <c r="AJ796" s="2"/>
      <c r="AK796" s="2"/>
      <c r="AL796" s="2"/>
      <c r="AM796" s="2"/>
      <c r="AN796" s="2"/>
      <c r="AO796" s="2">
        <f t="shared" ref="AO796:BD796" si="636">ROUND(AO583+AO635+AO686+AO723+AO766+BX796,2)</f>
        <v>0</v>
      </c>
      <c r="AP796" s="2">
        <f t="shared" si="636"/>
        <v>0</v>
      </c>
      <c r="AQ796" s="2">
        <f t="shared" si="636"/>
        <v>0</v>
      </c>
      <c r="AR796" s="2">
        <f t="shared" si="636"/>
        <v>2033972.53</v>
      </c>
      <c r="AS796" s="2">
        <f t="shared" si="636"/>
        <v>471124.67</v>
      </c>
      <c r="AT796" s="2">
        <f t="shared" si="636"/>
        <v>1254244.08</v>
      </c>
      <c r="AU796" s="2">
        <f t="shared" si="636"/>
        <v>308603.78000000003</v>
      </c>
      <c r="AV796" s="2">
        <f t="shared" si="636"/>
        <v>714335.49</v>
      </c>
      <c r="AW796" s="2">
        <f t="shared" si="636"/>
        <v>714335.49</v>
      </c>
      <c r="AX796" s="2">
        <f t="shared" si="636"/>
        <v>0</v>
      </c>
      <c r="AY796" s="2">
        <f t="shared" si="636"/>
        <v>714335.49</v>
      </c>
      <c r="AZ796" s="2">
        <f t="shared" si="636"/>
        <v>0</v>
      </c>
      <c r="BA796" s="2">
        <f t="shared" si="636"/>
        <v>0</v>
      </c>
      <c r="BB796" s="2">
        <f t="shared" si="636"/>
        <v>0</v>
      </c>
      <c r="BC796" s="2">
        <f t="shared" si="636"/>
        <v>0</v>
      </c>
      <c r="BD796" s="2">
        <f t="shared" si="636"/>
        <v>0</v>
      </c>
      <c r="BE796" s="2"/>
      <c r="BF796" s="2"/>
      <c r="BG796" s="2"/>
      <c r="BH796" s="2"/>
      <c r="BI796" s="2"/>
      <c r="BJ796" s="2"/>
      <c r="BK796" s="2"/>
      <c r="BL796" s="2"/>
      <c r="BM796" s="2"/>
      <c r="BN796" s="2"/>
      <c r="BO796" s="2"/>
      <c r="BP796" s="2"/>
      <c r="BQ796" s="2"/>
      <c r="BR796" s="2"/>
      <c r="BS796" s="2"/>
      <c r="BT796" s="2"/>
      <c r="BU796" s="2"/>
      <c r="BV796" s="2"/>
      <c r="BW796" s="2"/>
      <c r="BX796" s="2"/>
      <c r="BY796" s="2"/>
      <c r="BZ796" s="2"/>
      <c r="CA796" s="2"/>
      <c r="CB796" s="2"/>
      <c r="CC796" s="2"/>
      <c r="CD796" s="2"/>
      <c r="CE796" s="2"/>
      <c r="CF796" s="2"/>
      <c r="CG796" s="2"/>
      <c r="CH796" s="2"/>
      <c r="CI796" s="2"/>
      <c r="CJ796" s="2"/>
      <c r="CK796" s="2"/>
      <c r="CL796" s="2"/>
      <c r="CM796" s="2"/>
      <c r="CN796" s="2"/>
      <c r="CO796" s="2"/>
      <c r="CP796" s="2"/>
      <c r="CQ796" s="2"/>
      <c r="CR796" s="2"/>
      <c r="CS796" s="2"/>
      <c r="CT796" s="2"/>
      <c r="CU796" s="2"/>
      <c r="CV796" s="2"/>
      <c r="CW796" s="2"/>
      <c r="CX796" s="2"/>
      <c r="CY796" s="2"/>
      <c r="CZ796" s="2"/>
      <c r="DA796" s="2"/>
      <c r="DB796" s="2"/>
      <c r="DC796" s="2"/>
      <c r="DD796" s="2"/>
      <c r="DE796" s="2"/>
      <c r="DF796" s="2"/>
      <c r="DG796" s="3"/>
      <c r="DH796" s="3"/>
      <c r="DI796" s="3"/>
      <c r="DJ796" s="3"/>
      <c r="DK796" s="3"/>
      <c r="DL796" s="3"/>
      <c r="DM796" s="3"/>
      <c r="DN796" s="3"/>
      <c r="DO796" s="3"/>
      <c r="DP796" s="3"/>
      <c r="DQ796" s="3"/>
      <c r="DR796" s="3"/>
      <c r="DS796" s="3"/>
      <c r="DT796" s="3"/>
      <c r="DU796" s="3"/>
      <c r="DV796" s="3"/>
      <c r="DW796" s="3"/>
      <c r="DX796" s="3"/>
      <c r="DY796" s="3"/>
      <c r="DZ796" s="3"/>
      <c r="EA796" s="3"/>
      <c r="EB796" s="3"/>
      <c r="EC796" s="3"/>
      <c r="ED796" s="3"/>
      <c r="EE796" s="3"/>
      <c r="EF796" s="3"/>
      <c r="EG796" s="3"/>
      <c r="EH796" s="3"/>
      <c r="EI796" s="3"/>
      <c r="EJ796" s="3"/>
      <c r="EK796" s="3"/>
      <c r="EL796" s="3"/>
      <c r="EM796" s="3"/>
      <c r="EN796" s="3"/>
      <c r="EO796" s="3"/>
      <c r="EP796" s="3"/>
      <c r="EQ796" s="3"/>
      <c r="ER796" s="3"/>
      <c r="ES796" s="3"/>
      <c r="ET796" s="3"/>
      <c r="EU796" s="3"/>
      <c r="EV796" s="3"/>
      <c r="EW796" s="3"/>
      <c r="EX796" s="3"/>
      <c r="EY796" s="3"/>
      <c r="EZ796" s="3"/>
      <c r="FA796" s="3"/>
      <c r="FB796" s="3"/>
      <c r="FC796" s="3"/>
      <c r="FD796" s="3"/>
      <c r="FE796" s="3"/>
      <c r="FF796" s="3"/>
      <c r="FG796" s="3"/>
      <c r="FH796" s="3"/>
      <c r="FI796" s="3"/>
      <c r="FJ796" s="3"/>
      <c r="FK796" s="3"/>
      <c r="FL796" s="3"/>
      <c r="FM796" s="3"/>
      <c r="FN796" s="3"/>
      <c r="FO796" s="3"/>
      <c r="FP796" s="3"/>
      <c r="FQ796" s="3"/>
      <c r="FR796" s="3"/>
      <c r="FS796" s="3"/>
      <c r="FT796" s="3"/>
      <c r="FU796" s="3"/>
      <c r="FV796" s="3"/>
      <c r="FW796" s="3"/>
      <c r="FX796" s="3"/>
      <c r="FY796" s="3"/>
      <c r="FZ796" s="3"/>
      <c r="GA796" s="3"/>
      <c r="GB796" s="3"/>
      <c r="GC796" s="3"/>
      <c r="GD796" s="3"/>
      <c r="GE796" s="3"/>
      <c r="GF796" s="3"/>
      <c r="GG796" s="3"/>
      <c r="GH796" s="3"/>
      <c r="GI796" s="3"/>
      <c r="GJ796" s="3"/>
      <c r="GK796" s="3"/>
      <c r="GL796" s="3"/>
      <c r="GM796" s="3"/>
      <c r="GN796" s="3"/>
      <c r="GO796" s="3"/>
      <c r="GP796" s="3"/>
      <c r="GQ796" s="3"/>
      <c r="GR796" s="3"/>
      <c r="GS796" s="3"/>
      <c r="GT796" s="3"/>
      <c r="GU796" s="3"/>
      <c r="GV796" s="3"/>
      <c r="GW796" s="3"/>
      <c r="GX796" s="3">
        <v>0</v>
      </c>
    </row>
    <row r="798" spans="1:206" x14ac:dyDescent="0.2">
      <c r="A798" s="4">
        <v>50</v>
      </c>
      <c r="B798" s="4">
        <v>0</v>
      </c>
      <c r="C798" s="4">
        <v>0</v>
      </c>
      <c r="D798" s="4">
        <v>1</v>
      </c>
      <c r="E798" s="4">
        <v>201</v>
      </c>
      <c r="F798" s="4">
        <f>ROUND(Source!O796,O798)</f>
        <v>1368860.02</v>
      </c>
      <c r="G798" s="4" t="s">
        <v>104</v>
      </c>
      <c r="H798" s="4" t="s">
        <v>105</v>
      </c>
      <c r="I798" s="4"/>
      <c r="J798" s="4"/>
      <c r="K798" s="4">
        <v>-201</v>
      </c>
      <c r="L798" s="4">
        <v>1</v>
      </c>
      <c r="M798" s="4">
        <v>3</v>
      </c>
      <c r="N798" s="4" t="s">
        <v>3</v>
      </c>
      <c r="O798" s="4">
        <v>2</v>
      </c>
      <c r="P798" s="4"/>
      <c r="Q798" s="4"/>
      <c r="R798" s="4"/>
      <c r="S798" s="4"/>
      <c r="T798" s="4"/>
      <c r="U798" s="4"/>
      <c r="V798" s="4"/>
      <c r="W798" s="4">
        <v>1368860.02</v>
      </c>
      <c r="X798" s="4">
        <v>1</v>
      </c>
      <c r="Y798" s="4">
        <v>1368860.02</v>
      </c>
      <c r="Z798" s="4"/>
      <c r="AA798" s="4"/>
      <c r="AB798" s="4"/>
    </row>
    <row r="799" spans="1:206" x14ac:dyDescent="0.2">
      <c r="A799" s="4">
        <v>50</v>
      </c>
      <c r="B799" s="4">
        <v>0</v>
      </c>
      <c r="C799" s="4">
        <v>0</v>
      </c>
      <c r="D799" s="4">
        <v>1</v>
      </c>
      <c r="E799" s="4">
        <v>202</v>
      </c>
      <c r="F799" s="4">
        <f>ROUND(Source!P796,O799)</f>
        <v>714335.49</v>
      </c>
      <c r="G799" s="4" t="s">
        <v>106</v>
      </c>
      <c r="H799" s="4" t="s">
        <v>107</v>
      </c>
      <c r="I799" s="4"/>
      <c r="J799" s="4"/>
      <c r="K799" s="4">
        <v>-202</v>
      </c>
      <c r="L799" s="4">
        <v>2</v>
      </c>
      <c r="M799" s="4">
        <v>3</v>
      </c>
      <c r="N799" s="4" t="s">
        <v>3</v>
      </c>
      <c r="O799" s="4">
        <v>2</v>
      </c>
      <c r="P799" s="4"/>
      <c r="Q799" s="4"/>
      <c r="R799" s="4"/>
      <c r="S799" s="4"/>
      <c r="T799" s="4"/>
      <c r="U799" s="4"/>
      <c r="V799" s="4"/>
      <c r="W799" s="4">
        <v>714335.49</v>
      </c>
      <c r="X799" s="4">
        <v>1</v>
      </c>
      <c r="Y799" s="4">
        <v>714335.49</v>
      </c>
      <c r="Z799" s="4"/>
      <c r="AA799" s="4"/>
      <c r="AB799" s="4"/>
    </row>
    <row r="800" spans="1:206" x14ac:dyDescent="0.2">
      <c r="A800" s="4">
        <v>50</v>
      </c>
      <c r="B800" s="4">
        <v>0</v>
      </c>
      <c r="C800" s="4">
        <v>0</v>
      </c>
      <c r="D800" s="4">
        <v>1</v>
      </c>
      <c r="E800" s="4">
        <v>222</v>
      </c>
      <c r="F800" s="4">
        <f>ROUND(Source!AO796,O800)</f>
        <v>0</v>
      </c>
      <c r="G800" s="4" t="s">
        <v>108</v>
      </c>
      <c r="H800" s="4" t="s">
        <v>109</v>
      </c>
      <c r="I800" s="4"/>
      <c r="J800" s="4"/>
      <c r="K800" s="4">
        <v>-222</v>
      </c>
      <c r="L800" s="4">
        <v>3</v>
      </c>
      <c r="M800" s="4">
        <v>3</v>
      </c>
      <c r="N800" s="4" t="s">
        <v>3</v>
      </c>
      <c r="O800" s="4">
        <v>2</v>
      </c>
      <c r="P800" s="4"/>
      <c r="Q800" s="4"/>
      <c r="R800" s="4"/>
      <c r="S800" s="4"/>
      <c r="T800" s="4"/>
      <c r="U800" s="4"/>
      <c r="V800" s="4"/>
      <c r="W800" s="4">
        <v>0</v>
      </c>
      <c r="X800" s="4">
        <v>1</v>
      </c>
      <c r="Y800" s="4">
        <v>0</v>
      </c>
      <c r="Z800" s="4"/>
      <c r="AA800" s="4"/>
      <c r="AB800" s="4"/>
    </row>
    <row r="801" spans="1:28" x14ac:dyDescent="0.2">
      <c r="A801" s="4">
        <v>50</v>
      </c>
      <c r="B801" s="4">
        <v>0</v>
      </c>
      <c r="C801" s="4">
        <v>0</v>
      </c>
      <c r="D801" s="4">
        <v>1</v>
      </c>
      <c r="E801" s="4">
        <v>225</v>
      </c>
      <c r="F801" s="4">
        <f>ROUND(Source!AV796,O801)</f>
        <v>714335.49</v>
      </c>
      <c r="G801" s="4" t="s">
        <v>110</v>
      </c>
      <c r="H801" s="4" t="s">
        <v>111</v>
      </c>
      <c r="I801" s="4"/>
      <c r="J801" s="4"/>
      <c r="K801" s="4">
        <v>-225</v>
      </c>
      <c r="L801" s="4">
        <v>4</v>
      </c>
      <c r="M801" s="4">
        <v>3</v>
      </c>
      <c r="N801" s="4" t="s">
        <v>3</v>
      </c>
      <c r="O801" s="4">
        <v>2</v>
      </c>
      <c r="P801" s="4"/>
      <c r="Q801" s="4"/>
      <c r="R801" s="4"/>
      <c r="S801" s="4"/>
      <c r="T801" s="4"/>
      <c r="U801" s="4"/>
      <c r="V801" s="4"/>
      <c r="W801" s="4">
        <v>714335.49</v>
      </c>
      <c r="X801" s="4">
        <v>1</v>
      </c>
      <c r="Y801" s="4">
        <v>714335.49</v>
      </c>
      <c r="Z801" s="4"/>
      <c r="AA801" s="4"/>
      <c r="AB801" s="4"/>
    </row>
    <row r="802" spans="1:28" x14ac:dyDescent="0.2">
      <c r="A802" s="4">
        <v>50</v>
      </c>
      <c r="B802" s="4">
        <v>0</v>
      </c>
      <c r="C802" s="4">
        <v>0</v>
      </c>
      <c r="D802" s="4">
        <v>1</v>
      </c>
      <c r="E802" s="4">
        <v>226</v>
      </c>
      <c r="F802" s="4">
        <f>ROUND(Source!AW796,O802)</f>
        <v>714335.49</v>
      </c>
      <c r="G802" s="4" t="s">
        <v>112</v>
      </c>
      <c r="H802" s="4" t="s">
        <v>113</v>
      </c>
      <c r="I802" s="4"/>
      <c r="J802" s="4"/>
      <c r="K802" s="4">
        <v>-226</v>
      </c>
      <c r="L802" s="4">
        <v>5</v>
      </c>
      <c r="M802" s="4">
        <v>3</v>
      </c>
      <c r="N802" s="4" t="s">
        <v>3</v>
      </c>
      <c r="O802" s="4">
        <v>2</v>
      </c>
      <c r="P802" s="4"/>
      <c r="Q802" s="4"/>
      <c r="R802" s="4"/>
      <c r="S802" s="4"/>
      <c r="T802" s="4"/>
      <c r="U802" s="4"/>
      <c r="V802" s="4"/>
      <c r="W802" s="4">
        <v>714335.49</v>
      </c>
      <c r="X802" s="4">
        <v>1</v>
      </c>
      <c r="Y802" s="4">
        <v>714335.49</v>
      </c>
      <c r="Z802" s="4"/>
      <c r="AA802" s="4"/>
      <c r="AB802" s="4"/>
    </row>
    <row r="803" spans="1:28" x14ac:dyDescent="0.2">
      <c r="A803" s="4">
        <v>50</v>
      </c>
      <c r="B803" s="4">
        <v>0</v>
      </c>
      <c r="C803" s="4">
        <v>0</v>
      </c>
      <c r="D803" s="4">
        <v>1</v>
      </c>
      <c r="E803" s="4">
        <v>227</v>
      </c>
      <c r="F803" s="4">
        <f>ROUND(Source!AX796,O803)</f>
        <v>0</v>
      </c>
      <c r="G803" s="4" t="s">
        <v>114</v>
      </c>
      <c r="H803" s="4" t="s">
        <v>115</v>
      </c>
      <c r="I803" s="4"/>
      <c r="J803" s="4"/>
      <c r="K803" s="4">
        <v>-227</v>
      </c>
      <c r="L803" s="4">
        <v>6</v>
      </c>
      <c r="M803" s="4">
        <v>3</v>
      </c>
      <c r="N803" s="4" t="s">
        <v>3</v>
      </c>
      <c r="O803" s="4">
        <v>2</v>
      </c>
      <c r="P803" s="4"/>
      <c r="Q803" s="4"/>
      <c r="R803" s="4"/>
      <c r="S803" s="4"/>
      <c r="T803" s="4"/>
      <c r="U803" s="4"/>
      <c r="V803" s="4"/>
      <c r="W803" s="4">
        <v>0</v>
      </c>
      <c r="X803" s="4">
        <v>1</v>
      </c>
      <c r="Y803" s="4">
        <v>0</v>
      </c>
      <c r="Z803" s="4"/>
      <c r="AA803" s="4"/>
      <c r="AB803" s="4"/>
    </row>
    <row r="804" spans="1:28" x14ac:dyDescent="0.2">
      <c r="A804" s="4">
        <v>50</v>
      </c>
      <c r="B804" s="4">
        <v>0</v>
      </c>
      <c r="C804" s="4">
        <v>0</v>
      </c>
      <c r="D804" s="4">
        <v>1</v>
      </c>
      <c r="E804" s="4">
        <v>228</v>
      </c>
      <c r="F804" s="4">
        <f>ROUND(Source!AY796,O804)</f>
        <v>714335.49</v>
      </c>
      <c r="G804" s="4" t="s">
        <v>116</v>
      </c>
      <c r="H804" s="4" t="s">
        <v>117</v>
      </c>
      <c r="I804" s="4"/>
      <c r="J804" s="4"/>
      <c r="K804" s="4">
        <v>-228</v>
      </c>
      <c r="L804" s="4">
        <v>7</v>
      </c>
      <c r="M804" s="4">
        <v>3</v>
      </c>
      <c r="N804" s="4" t="s">
        <v>3</v>
      </c>
      <c r="O804" s="4">
        <v>2</v>
      </c>
      <c r="P804" s="4"/>
      <c r="Q804" s="4"/>
      <c r="R804" s="4"/>
      <c r="S804" s="4"/>
      <c r="T804" s="4"/>
      <c r="U804" s="4"/>
      <c r="V804" s="4"/>
      <c r="W804" s="4">
        <v>714335.49</v>
      </c>
      <c r="X804" s="4">
        <v>1</v>
      </c>
      <c r="Y804" s="4">
        <v>714335.49</v>
      </c>
      <c r="Z804" s="4"/>
      <c r="AA804" s="4"/>
      <c r="AB804" s="4"/>
    </row>
    <row r="805" spans="1:28" x14ac:dyDescent="0.2">
      <c r="A805" s="4">
        <v>50</v>
      </c>
      <c r="B805" s="4">
        <v>0</v>
      </c>
      <c r="C805" s="4">
        <v>0</v>
      </c>
      <c r="D805" s="4">
        <v>1</v>
      </c>
      <c r="E805" s="4">
        <v>216</v>
      </c>
      <c r="F805" s="4">
        <f>ROUND(Source!AP796,O805)</f>
        <v>0</v>
      </c>
      <c r="G805" s="4" t="s">
        <v>118</v>
      </c>
      <c r="H805" s="4" t="s">
        <v>119</v>
      </c>
      <c r="I805" s="4"/>
      <c r="J805" s="4"/>
      <c r="K805" s="4">
        <v>-216</v>
      </c>
      <c r="L805" s="4">
        <v>8</v>
      </c>
      <c r="M805" s="4">
        <v>3</v>
      </c>
      <c r="N805" s="4" t="s">
        <v>3</v>
      </c>
      <c r="O805" s="4">
        <v>2</v>
      </c>
      <c r="P805" s="4"/>
      <c r="Q805" s="4"/>
      <c r="R805" s="4"/>
      <c r="S805" s="4"/>
      <c r="T805" s="4"/>
      <c r="U805" s="4"/>
      <c r="V805" s="4"/>
      <c r="W805" s="4">
        <v>0</v>
      </c>
      <c r="X805" s="4">
        <v>1</v>
      </c>
      <c r="Y805" s="4">
        <v>0</v>
      </c>
      <c r="Z805" s="4"/>
      <c r="AA805" s="4"/>
      <c r="AB805" s="4"/>
    </row>
    <row r="806" spans="1:28" x14ac:dyDescent="0.2">
      <c r="A806" s="4">
        <v>50</v>
      </c>
      <c r="B806" s="4">
        <v>0</v>
      </c>
      <c r="C806" s="4">
        <v>0</v>
      </c>
      <c r="D806" s="4">
        <v>1</v>
      </c>
      <c r="E806" s="4">
        <v>223</v>
      </c>
      <c r="F806" s="4">
        <f>ROUND(Source!AQ796,O806)</f>
        <v>0</v>
      </c>
      <c r="G806" s="4" t="s">
        <v>120</v>
      </c>
      <c r="H806" s="4" t="s">
        <v>121</v>
      </c>
      <c r="I806" s="4"/>
      <c r="J806" s="4"/>
      <c r="K806" s="4">
        <v>-223</v>
      </c>
      <c r="L806" s="4">
        <v>9</v>
      </c>
      <c r="M806" s="4">
        <v>3</v>
      </c>
      <c r="N806" s="4" t="s">
        <v>3</v>
      </c>
      <c r="O806" s="4">
        <v>2</v>
      </c>
      <c r="P806" s="4"/>
      <c r="Q806" s="4"/>
      <c r="R806" s="4"/>
      <c r="S806" s="4"/>
      <c r="T806" s="4"/>
      <c r="U806" s="4"/>
      <c r="V806" s="4"/>
      <c r="W806" s="4">
        <v>0</v>
      </c>
      <c r="X806" s="4">
        <v>1</v>
      </c>
      <c r="Y806" s="4">
        <v>0</v>
      </c>
      <c r="Z806" s="4"/>
      <c r="AA806" s="4"/>
      <c r="AB806" s="4"/>
    </row>
    <row r="807" spans="1:28" x14ac:dyDescent="0.2">
      <c r="A807" s="4">
        <v>50</v>
      </c>
      <c r="B807" s="4">
        <v>0</v>
      </c>
      <c r="C807" s="4">
        <v>0</v>
      </c>
      <c r="D807" s="4">
        <v>1</v>
      </c>
      <c r="E807" s="4">
        <v>229</v>
      </c>
      <c r="F807" s="4">
        <f>ROUND(Source!AZ796,O807)</f>
        <v>0</v>
      </c>
      <c r="G807" s="4" t="s">
        <v>122</v>
      </c>
      <c r="H807" s="4" t="s">
        <v>123</v>
      </c>
      <c r="I807" s="4"/>
      <c r="J807" s="4"/>
      <c r="K807" s="4">
        <v>-229</v>
      </c>
      <c r="L807" s="4">
        <v>10</v>
      </c>
      <c r="M807" s="4">
        <v>3</v>
      </c>
      <c r="N807" s="4" t="s">
        <v>3</v>
      </c>
      <c r="O807" s="4">
        <v>2</v>
      </c>
      <c r="P807" s="4"/>
      <c r="Q807" s="4"/>
      <c r="R807" s="4"/>
      <c r="S807" s="4"/>
      <c r="T807" s="4"/>
      <c r="U807" s="4"/>
      <c r="V807" s="4"/>
      <c r="W807" s="4">
        <v>0</v>
      </c>
      <c r="X807" s="4">
        <v>1</v>
      </c>
      <c r="Y807" s="4">
        <v>0</v>
      </c>
      <c r="Z807" s="4"/>
      <c r="AA807" s="4"/>
      <c r="AB807" s="4"/>
    </row>
    <row r="808" spans="1:28" x14ac:dyDescent="0.2">
      <c r="A808" s="4">
        <v>50</v>
      </c>
      <c r="B808" s="4">
        <v>0</v>
      </c>
      <c r="C808" s="4">
        <v>0</v>
      </c>
      <c r="D808" s="4">
        <v>1</v>
      </c>
      <c r="E808" s="4">
        <v>203</v>
      </c>
      <c r="F808" s="4">
        <f>ROUND(Source!Q796,O808)</f>
        <v>285747.18</v>
      </c>
      <c r="G808" s="4" t="s">
        <v>124</v>
      </c>
      <c r="H808" s="4" t="s">
        <v>125</v>
      </c>
      <c r="I808" s="4"/>
      <c r="J808" s="4"/>
      <c r="K808" s="4">
        <v>-203</v>
      </c>
      <c r="L808" s="4">
        <v>11</v>
      </c>
      <c r="M808" s="4">
        <v>3</v>
      </c>
      <c r="N808" s="4" t="s">
        <v>3</v>
      </c>
      <c r="O808" s="4">
        <v>2</v>
      </c>
      <c r="P808" s="4"/>
      <c r="Q808" s="4"/>
      <c r="R808" s="4"/>
      <c r="S808" s="4"/>
      <c r="T808" s="4"/>
      <c r="U808" s="4"/>
      <c r="V808" s="4"/>
      <c r="W808" s="4">
        <v>285747.18</v>
      </c>
      <c r="X808" s="4">
        <v>1</v>
      </c>
      <c r="Y808" s="4">
        <v>285747.18</v>
      </c>
      <c r="Z808" s="4"/>
      <c r="AA808" s="4"/>
      <c r="AB808" s="4"/>
    </row>
    <row r="809" spans="1:28" x14ac:dyDescent="0.2">
      <c r="A809" s="4">
        <v>50</v>
      </c>
      <c r="B809" s="4">
        <v>0</v>
      </c>
      <c r="C809" s="4">
        <v>0</v>
      </c>
      <c r="D809" s="4">
        <v>1</v>
      </c>
      <c r="E809" s="4">
        <v>231</v>
      </c>
      <c r="F809" s="4">
        <f>ROUND(Source!BB796,O809)</f>
        <v>0</v>
      </c>
      <c r="G809" s="4" t="s">
        <v>126</v>
      </c>
      <c r="H809" s="4" t="s">
        <v>127</v>
      </c>
      <c r="I809" s="4"/>
      <c r="J809" s="4"/>
      <c r="K809" s="4">
        <v>-231</v>
      </c>
      <c r="L809" s="4">
        <v>12</v>
      </c>
      <c r="M809" s="4">
        <v>3</v>
      </c>
      <c r="N809" s="4" t="s">
        <v>3</v>
      </c>
      <c r="O809" s="4">
        <v>2</v>
      </c>
      <c r="P809" s="4"/>
      <c r="Q809" s="4"/>
      <c r="R809" s="4"/>
      <c r="S809" s="4"/>
      <c r="T809" s="4"/>
      <c r="U809" s="4"/>
      <c r="V809" s="4"/>
      <c r="W809" s="4">
        <v>0</v>
      </c>
      <c r="X809" s="4">
        <v>1</v>
      </c>
      <c r="Y809" s="4">
        <v>0</v>
      </c>
      <c r="Z809" s="4"/>
      <c r="AA809" s="4"/>
      <c r="AB809" s="4"/>
    </row>
    <row r="810" spans="1:28" x14ac:dyDescent="0.2">
      <c r="A810" s="4">
        <v>50</v>
      </c>
      <c r="B810" s="4">
        <v>0</v>
      </c>
      <c r="C810" s="4">
        <v>0</v>
      </c>
      <c r="D810" s="4">
        <v>1</v>
      </c>
      <c r="E810" s="4">
        <v>204</v>
      </c>
      <c r="F810" s="4">
        <f>ROUND(Source!R796,O810)</f>
        <v>130391.75</v>
      </c>
      <c r="G810" s="4" t="s">
        <v>128</v>
      </c>
      <c r="H810" s="4" t="s">
        <v>129</v>
      </c>
      <c r="I810" s="4"/>
      <c r="J810" s="4"/>
      <c r="K810" s="4">
        <v>-204</v>
      </c>
      <c r="L810" s="4">
        <v>13</v>
      </c>
      <c r="M810" s="4">
        <v>3</v>
      </c>
      <c r="N810" s="4" t="s">
        <v>3</v>
      </c>
      <c r="O810" s="4">
        <v>2</v>
      </c>
      <c r="P810" s="4"/>
      <c r="Q810" s="4"/>
      <c r="R810" s="4"/>
      <c r="S810" s="4"/>
      <c r="T810" s="4"/>
      <c r="U810" s="4"/>
      <c r="V810" s="4"/>
      <c r="W810" s="4">
        <v>130391.75</v>
      </c>
      <c r="X810" s="4">
        <v>1</v>
      </c>
      <c r="Y810" s="4">
        <v>130391.75</v>
      </c>
      <c r="Z810" s="4"/>
      <c r="AA810" s="4"/>
      <c r="AB810" s="4"/>
    </row>
    <row r="811" spans="1:28" x14ac:dyDescent="0.2">
      <c r="A811" s="4">
        <v>50</v>
      </c>
      <c r="B811" s="4">
        <v>0</v>
      </c>
      <c r="C811" s="4">
        <v>0</v>
      </c>
      <c r="D811" s="4">
        <v>1</v>
      </c>
      <c r="E811" s="4">
        <v>205</v>
      </c>
      <c r="F811" s="4">
        <f>ROUND(Source!S796,O811)</f>
        <v>368777.35</v>
      </c>
      <c r="G811" s="4" t="s">
        <v>130</v>
      </c>
      <c r="H811" s="4" t="s">
        <v>131</v>
      </c>
      <c r="I811" s="4"/>
      <c r="J811" s="4"/>
      <c r="K811" s="4">
        <v>-205</v>
      </c>
      <c r="L811" s="4">
        <v>14</v>
      </c>
      <c r="M811" s="4">
        <v>3</v>
      </c>
      <c r="N811" s="4" t="s">
        <v>3</v>
      </c>
      <c r="O811" s="4">
        <v>2</v>
      </c>
      <c r="P811" s="4"/>
      <c r="Q811" s="4"/>
      <c r="R811" s="4"/>
      <c r="S811" s="4"/>
      <c r="T811" s="4"/>
      <c r="U811" s="4"/>
      <c r="V811" s="4"/>
      <c r="W811" s="4">
        <v>368777.35</v>
      </c>
      <c r="X811" s="4">
        <v>1</v>
      </c>
      <c r="Y811" s="4">
        <v>368777.35</v>
      </c>
      <c r="Z811" s="4"/>
      <c r="AA811" s="4"/>
      <c r="AB811" s="4"/>
    </row>
    <row r="812" spans="1:28" x14ac:dyDescent="0.2">
      <c r="A812" s="4">
        <v>50</v>
      </c>
      <c r="B812" s="4">
        <v>0</v>
      </c>
      <c r="C812" s="4">
        <v>0</v>
      </c>
      <c r="D812" s="4">
        <v>1</v>
      </c>
      <c r="E812" s="4">
        <v>232</v>
      </c>
      <c r="F812" s="4">
        <f>ROUND(Source!BC796,O812)</f>
        <v>0</v>
      </c>
      <c r="G812" s="4" t="s">
        <v>132</v>
      </c>
      <c r="H812" s="4" t="s">
        <v>133</v>
      </c>
      <c r="I812" s="4"/>
      <c r="J812" s="4"/>
      <c r="K812" s="4">
        <v>-232</v>
      </c>
      <c r="L812" s="4">
        <v>15</v>
      </c>
      <c r="M812" s="4">
        <v>3</v>
      </c>
      <c r="N812" s="4" t="s">
        <v>3</v>
      </c>
      <c r="O812" s="4">
        <v>2</v>
      </c>
      <c r="P812" s="4"/>
      <c r="Q812" s="4"/>
      <c r="R812" s="4"/>
      <c r="S812" s="4"/>
      <c r="T812" s="4"/>
      <c r="U812" s="4"/>
      <c r="V812" s="4"/>
      <c r="W812" s="4">
        <v>0</v>
      </c>
      <c r="X812" s="4">
        <v>1</v>
      </c>
      <c r="Y812" s="4">
        <v>0</v>
      </c>
      <c r="Z812" s="4"/>
      <c r="AA812" s="4"/>
      <c r="AB812" s="4"/>
    </row>
    <row r="813" spans="1:28" x14ac:dyDescent="0.2">
      <c r="A813" s="4">
        <v>50</v>
      </c>
      <c r="B813" s="4">
        <v>0</v>
      </c>
      <c r="C813" s="4">
        <v>0</v>
      </c>
      <c r="D813" s="4">
        <v>1</v>
      </c>
      <c r="E813" s="4">
        <v>214</v>
      </c>
      <c r="F813" s="4">
        <f>ROUND(Source!AS796,O813)</f>
        <v>471124.67</v>
      </c>
      <c r="G813" s="4" t="s">
        <v>134</v>
      </c>
      <c r="H813" s="4" t="s">
        <v>135</v>
      </c>
      <c r="I813" s="4"/>
      <c r="J813" s="4"/>
      <c r="K813" s="4">
        <v>-214</v>
      </c>
      <c r="L813" s="4">
        <v>16</v>
      </c>
      <c r="M813" s="4">
        <v>3</v>
      </c>
      <c r="N813" s="4" t="s">
        <v>3</v>
      </c>
      <c r="O813" s="4">
        <v>2</v>
      </c>
      <c r="P813" s="4"/>
      <c r="Q813" s="4"/>
      <c r="R813" s="4"/>
      <c r="S813" s="4"/>
      <c r="T813" s="4"/>
      <c r="U813" s="4"/>
      <c r="V813" s="4"/>
      <c r="W813" s="4">
        <v>471124.67</v>
      </c>
      <c r="X813" s="4">
        <v>1</v>
      </c>
      <c r="Y813" s="4">
        <v>471124.67</v>
      </c>
      <c r="Z813" s="4"/>
      <c r="AA813" s="4"/>
      <c r="AB813" s="4"/>
    </row>
    <row r="814" spans="1:28" x14ac:dyDescent="0.2">
      <c r="A814" s="4">
        <v>50</v>
      </c>
      <c r="B814" s="4">
        <v>0</v>
      </c>
      <c r="C814" s="4">
        <v>0</v>
      </c>
      <c r="D814" s="4">
        <v>1</v>
      </c>
      <c r="E814" s="4">
        <v>215</v>
      </c>
      <c r="F814" s="4">
        <f>ROUND(Source!AT796,O814)</f>
        <v>1254244.08</v>
      </c>
      <c r="G814" s="4" t="s">
        <v>136</v>
      </c>
      <c r="H814" s="4" t="s">
        <v>137</v>
      </c>
      <c r="I814" s="4"/>
      <c r="J814" s="4"/>
      <c r="K814" s="4">
        <v>-215</v>
      </c>
      <c r="L814" s="4">
        <v>17</v>
      </c>
      <c r="M814" s="4">
        <v>3</v>
      </c>
      <c r="N814" s="4" t="s">
        <v>3</v>
      </c>
      <c r="O814" s="4">
        <v>2</v>
      </c>
      <c r="P814" s="4"/>
      <c r="Q814" s="4"/>
      <c r="R814" s="4"/>
      <c r="S814" s="4"/>
      <c r="T814" s="4"/>
      <c r="U814" s="4"/>
      <c r="V814" s="4"/>
      <c r="W814" s="4">
        <v>1254244.08</v>
      </c>
      <c r="X814" s="4">
        <v>1</v>
      </c>
      <c r="Y814" s="4">
        <v>1254244.08</v>
      </c>
      <c r="Z814" s="4"/>
      <c r="AA814" s="4"/>
      <c r="AB814" s="4"/>
    </row>
    <row r="815" spans="1:28" x14ac:dyDescent="0.2">
      <c r="A815" s="4">
        <v>50</v>
      </c>
      <c r="B815" s="4">
        <v>0</v>
      </c>
      <c r="C815" s="4">
        <v>0</v>
      </c>
      <c r="D815" s="4">
        <v>1</v>
      </c>
      <c r="E815" s="4">
        <v>217</v>
      </c>
      <c r="F815" s="4">
        <f>ROUND(Source!AU796,O815)</f>
        <v>308603.78000000003</v>
      </c>
      <c r="G815" s="4" t="s">
        <v>138</v>
      </c>
      <c r="H815" s="4" t="s">
        <v>139</v>
      </c>
      <c r="I815" s="4"/>
      <c r="J815" s="4"/>
      <c r="K815" s="4">
        <v>-217</v>
      </c>
      <c r="L815" s="4">
        <v>18</v>
      </c>
      <c r="M815" s="4">
        <v>3</v>
      </c>
      <c r="N815" s="4" t="s">
        <v>3</v>
      </c>
      <c r="O815" s="4">
        <v>2</v>
      </c>
      <c r="P815" s="4"/>
      <c r="Q815" s="4"/>
      <c r="R815" s="4"/>
      <c r="S815" s="4"/>
      <c r="T815" s="4"/>
      <c r="U815" s="4"/>
      <c r="V815" s="4"/>
      <c r="W815" s="4">
        <v>308603.78000000003</v>
      </c>
      <c r="X815" s="4">
        <v>1</v>
      </c>
      <c r="Y815" s="4">
        <v>308603.78000000003</v>
      </c>
      <c r="Z815" s="4"/>
      <c r="AA815" s="4"/>
      <c r="AB815" s="4"/>
    </row>
    <row r="816" spans="1:28" x14ac:dyDescent="0.2">
      <c r="A816" s="4">
        <v>50</v>
      </c>
      <c r="B816" s="4">
        <v>0</v>
      </c>
      <c r="C816" s="4">
        <v>0</v>
      </c>
      <c r="D816" s="4">
        <v>1</v>
      </c>
      <c r="E816" s="4">
        <v>230</v>
      </c>
      <c r="F816" s="4">
        <f>ROUND(Source!BA796,O816)</f>
        <v>0</v>
      </c>
      <c r="G816" s="4" t="s">
        <v>140</v>
      </c>
      <c r="H816" s="4" t="s">
        <v>141</v>
      </c>
      <c r="I816" s="4"/>
      <c r="J816" s="4"/>
      <c r="K816" s="4">
        <v>-230</v>
      </c>
      <c r="L816" s="4">
        <v>19</v>
      </c>
      <c r="M816" s="4">
        <v>3</v>
      </c>
      <c r="N816" s="4" t="s">
        <v>3</v>
      </c>
      <c r="O816" s="4">
        <v>2</v>
      </c>
      <c r="P816" s="4"/>
      <c r="Q816" s="4"/>
      <c r="R816" s="4"/>
      <c r="S816" s="4"/>
      <c r="T816" s="4"/>
      <c r="U816" s="4"/>
      <c r="V816" s="4"/>
      <c r="W816" s="4">
        <v>0</v>
      </c>
      <c r="X816" s="4">
        <v>1</v>
      </c>
      <c r="Y816" s="4">
        <v>0</v>
      </c>
      <c r="Z816" s="4"/>
      <c r="AA816" s="4"/>
      <c r="AB816" s="4"/>
    </row>
    <row r="817" spans="1:206" x14ac:dyDescent="0.2">
      <c r="A817" s="4">
        <v>50</v>
      </c>
      <c r="B817" s="4">
        <v>0</v>
      </c>
      <c r="C817" s="4">
        <v>0</v>
      </c>
      <c r="D817" s="4">
        <v>1</v>
      </c>
      <c r="E817" s="4">
        <v>206</v>
      </c>
      <c r="F817" s="4">
        <f>ROUND(Source!T796,O817)</f>
        <v>0</v>
      </c>
      <c r="G817" s="4" t="s">
        <v>142</v>
      </c>
      <c r="H817" s="4" t="s">
        <v>143</v>
      </c>
      <c r="I817" s="4"/>
      <c r="J817" s="4"/>
      <c r="K817" s="4">
        <v>-206</v>
      </c>
      <c r="L817" s="4">
        <v>20</v>
      </c>
      <c r="M817" s="4">
        <v>3</v>
      </c>
      <c r="N817" s="4" t="s">
        <v>3</v>
      </c>
      <c r="O817" s="4">
        <v>2</v>
      </c>
      <c r="P817" s="4"/>
      <c r="Q817" s="4"/>
      <c r="R817" s="4"/>
      <c r="S817" s="4"/>
      <c r="T817" s="4"/>
      <c r="U817" s="4"/>
      <c r="V817" s="4"/>
      <c r="W817" s="4">
        <v>0</v>
      </c>
      <c r="X817" s="4">
        <v>1</v>
      </c>
      <c r="Y817" s="4">
        <v>0</v>
      </c>
      <c r="Z817" s="4"/>
      <c r="AA817" s="4"/>
      <c r="AB817" s="4"/>
    </row>
    <row r="818" spans="1:206" x14ac:dyDescent="0.2">
      <c r="A818" s="4">
        <v>50</v>
      </c>
      <c r="B818" s="4">
        <v>0</v>
      </c>
      <c r="C818" s="4">
        <v>0</v>
      </c>
      <c r="D818" s="4">
        <v>1</v>
      </c>
      <c r="E818" s="4">
        <v>207</v>
      </c>
      <c r="F818" s="4">
        <f>Source!U796</f>
        <v>965.95813566999993</v>
      </c>
      <c r="G818" s="4" t="s">
        <v>144</v>
      </c>
      <c r="H818" s="4" t="s">
        <v>145</v>
      </c>
      <c r="I818" s="4"/>
      <c r="J818" s="4"/>
      <c r="K818" s="4">
        <v>-207</v>
      </c>
      <c r="L818" s="4">
        <v>21</v>
      </c>
      <c r="M818" s="4">
        <v>3</v>
      </c>
      <c r="N818" s="4" t="s">
        <v>3</v>
      </c>
      <c r="O818" s="4">
        <v>-1</v>
      </c>
      <c r="P818" s="4"/>
      <c r="Q818" s="4"/>
      <c r="R818" s="4"/>
      <c r="S818" s="4"/>
      <c r="T818" s="4"/>
      <c r="U818" s="4"/>
      <c r="V818" s="4"/>
      <c r="W818" s="4">
        <v>965.95813566999993</v>
      </c>
      <c r="X818" s="4">
        <v>1</v>
      </c>
      <c r="Y818" s="4">
        <v>965.95813566999993</v>
      </c>
      <c r="Z818" s="4"/>
      <c r="AA818" s="4"/>
      <c r="AB818" s="4"/>
    </row>
    <row r="819" spans="1:206" x14ac:dyDescent="0.2">
      <c r="A819" s="4">
        <v>50</v>
      </c>
      <c r="B819" s="4">
        <v>0</v>
      </c>
      <c r="C819" s="4">
        <v>0</v>
      </c>
      <c r="D819" s="4">
        <v>1</v>
      </c>
      <c r="E819" s="4">
        <v>208</v>
      </c>
      <c r="F819" s="4">
        <f>Source!V796</f>
        <v>0</v>
      </c>
      <c r="G819" s="4" t="s">
        <v>146</v>
      </c>
      <c r="H819" s="4" t="s">
        <v>147</v>
      </c>
      <c r="I819" s="4"/>
      <c r="J819" s="4"/>
      <c r="K819" s="4">
        <v>-208</v>
      </c>
      <c r="L819" s="4">
        <v>22</v>
      </c>
      <c r="M819" s="4">
        <v>3</v>
      </c>
      <c r="N819" s="4" t="s">
        <v>3</v>
      </c>
      <c r="O819" s="4">
        <v>-1</v>
      </c>
      <c r="P819" s="4"/>
      <c r="Q819" s="4"/>
      <c r="R819" s="4"/>
      <c r="S819" s="4"/>
      <c r="T819" s="4"/>
      <c r="U819" s="4"/>
      <c r="V819" s="4"/>
      <c r="W819" s="4">
        <v>0</v>
      </c>
      <c r="X819" s="4">
        <v>1</v>
      </c>
      <c r="Y819" s="4">
        <v>0</v>
      </c>
      <c r="Z819" s="4"/>
      <c r="AA819" s="4"/>
      <c r="AB819" s="4"/>
    </row>
    <row r="820" spans="1:206" x14ac:dyDescent="0.2">
      <c r="A820" s="4">
        <v>50</v>
      </c>
      <c r="B820" s="4">
        <v>0</v>
      </c>
      <c r="C820" s="4">
        <v>0</v>
      </c>
      <c r="D820" s="4">
        <v>1</v>
      </c>
      <c r="E820" s="4">
        <v>209</v>
      </c>
      <c r="F820" s="4">
        <f>ROUND(Source!W796,O820)</f>
        <v>0</v>
      </c>
      <c r="G820" s="4" t="s">
        <v>148</v>
      </c>
      <c r="H820" s="4" t="s">
        <v>149</v>
      </c>
      <c r="I820" s="4"/>
      <c r="J820" s="4"/>
      <c r="K820" s="4">
        <v>-209</v>
      </c>
      <c r="L820" s="4">
        <v>23</v>
      </c>
      <c r="M820" s="4">
        <v>3</v>
      </c>
      <c r="N820" s="4" t="s">
        <v>3</v>
      </c>
      <c r="O820" s="4">
        <v>2</v>
      </c>
      <c r="P820" s="4"/>
      <c r="Q820" s="4"/>
      <c r="R820" s="4"/>
      <c r="S820" s="4"/>
      <c r="T820" s="4"/>
      <c r="U820" s="4"/>
      <c r="V820" s="4"/>
      <c r="W820" s="4">
        <v>0</v>
      </c>
      <c r="X820" s="4">
        <v>1</v>
      </c>
      <c r="Y820" s="4">
        <v>0</v>
      </c>
      <c r="Z820" s="4"/>
      <c r="AA820" s="4"/>
      <c r="AB820" s="4"/>
    </row>
    <row r="821" spans="1:206" x14ac:dyDescent="0.2">
      <c r="A821" s="4">
        <v>50</v>
      </c>
      <c r="B821" s="4">
        <v>0</v>
      </c>
      <c r="C821" s="4">
        <v>0</v>
      </c>
      <c r="D821" s="4">
        <v>1</v>
      </c>
      <c r="E821" s="4">
        <v>233</v>
      </c>
      <c r="F821" s="4">
        <f>ROUND(Source!BD796,O821)</f>
        <v>0</v>
      </c>
      <c r="G821" s="4" t="s">
        <v>150</v>
      </c>
      <c r="H821" s="4" t="s">
        <v>151</v>
      </c>
      <c r="I821" s="4"/>
      <c r="J821" s="4"/>
      <c r="K821" s="4">
        <v>-233</v>
      </c>
      <c r="L821" s="4">
        <v>24</v>
      </c>
      <c r="M821" s="4">
        <v>3</v>
      </c>
      <c r="N821" s="4" t="s">
        <v>3</v>
      </c>
      <c r="O821" s="4">
        <v>2</v>
      </c>
      <c r="P821" s="4"/>
      <c r="Q821" s="4"/>
      <c r="R821" s="4"/>
      <c r="S821" s="4"/>
      <c r="T821" s="4"/>
      <c r="U821" s="4"/>
      <c r="V821" s="4"/>
      <c r="W821" s="4">
        <v>0</v>
      </c>
      <c r="X821" s="4">
        <v>1</v>
      </c>
      <c r="Y821" s="4">
        <v>0</v>
      </c>
      <c r="Z821" s="4"/>
      <c r="AA821" s="4"/>
      <c r="AB821" s="4"/>
    </row>
    <row r="822" spans="1:206" x14ac:dyDescent="0.2">
      <c r="A822" s="4">
        <v>50</v>
      </c>
      <c r="B822" s="4">
        <v>0</v>
      </c>
      <c r="C822" s="4">
        <v>0</v>
      </c>
      <c r="D822" s="4">
        <v>1</v>
      </c>
      <c r="E822" s="4">
        <v>210</v>
      </c>
      <c r="F822" s="4">
        <f>ROUND(Source!X796,O822)</f>
        <v>303078.55</v>
      </c>
      <c r="G822" s="4" t="s">
        <v>152</v>
      </c>
      <c r="H822" s="4" t="s">
        <v>153</v>
      </c>
      <c r="I822" s="4"/>
      <c r="J822" s="4"/>
      <c r="K822" s="4">
        <v>-210</v>
      </c>
      <c r="L822" s="4">
        <v>25</v>
      </c>
      <c r="M822" s="4">
        <v>3</v>
      </c>
      <c r="N822" s="4" t="s">
        <v>3</v>
      </c>
      <c r="O822" s="4">
        <v>2</v>
      </c>
      <c r="P822" s="4"/>
      <c r="Q822" s="4"/>
      <c r="R822" s="4"/>
      <c r="S822" s="4"/>
      <c r="T822" s="4"/>
      <c r="U822" s="4"/>
      <c r="V822" s="4"/>
      <c r="W822" s="4">
        <v>303078.55</v>
      </c>
      <c r="X822" s="4">
        <v>1</v>
      </c>
      <c r="Y822" s="4">
        <v>303078.55</v>
      </c>
      <c r="Z822" s="4"/>
      <c r="AA822" s="4"/>
      <c r="AB822" s="4"/>
    </row>
    <row r="823" spans="1:206" x14ac:dyDescent="0.2">
      <c r="A823" s="4">
        <v>50</v>
      </c>
      <c r="B823" s="4">
        <v>0</v>
      </c>
      <c r="C823" s="4">
        <v>0</v>
      </c>
      <c r="D823" s="4">
        <v>1</v>
      </c>
      <c r="E823" s="4">
        <v>211</v>
      </c>
      <c r="F823" s="4">
        <f>ROUND(Source!Y796,O823)</f>
        <v>153407.15</v>
      </c>
      <c r="G823" s="4" t="s">
        <v>154</v>
      </c>
      <c r="H823" s="4" t="s">
        <v>155</v>
      </c>
      <c r="I823" s="4"/>
      <c r="J823" s="4"/>
      <c r="K823" s="4">
        <v>-211</v>
      </c>
      <c r="L823" s="4">
        <v>26</v>
      </c>
      <c r="M823" s="4">
        <v>3</v>
      </c>
      <c r="N823" s="4" t="s">
        <v>3</v>
      </c>
      <c r="O823" s="4">
        <v>2</v>
      </c>
      <c r="P823" s="4"/>
      <c r="Q823" s="4"/>
      <c r="R823" s="4"/>
      <c r="S823" s="4"/>
      <c r="T823" s="4"/>
      <c r="U823" s="4"/>
      <c r="V823" s="4"/>
      <c r="W823" s="4">
        <v>153407.15</v>
      </c>
      <c r="X823" s="4">
        <v>1</v>
      </c>
      <c r="Y823" s="4">
        <v>153407.15</v>
      </c>
      <c r="Z823" s="4"/>
      <c r="AA823" s="4"/>
      <c r="AB823" s="4"/>
    </row>
    <row r="824" spans="1:206" x14ac:dyDescent="0.2">
      <c r="A824" s="4">
        <v>50</v>
      </c>
      <c r="B824" s="4">
        <v>0</v>
      </c>
      <c r="C824" s="4">
        <v>0</v>
      </c>
      <c r="D824" s="4">
        <v>1</v>
      </c>
      <c r="E824" s="4">
        <v>224</v>
      </c>
      <c r="F824" s="4">
        <f>ROUND(Source!AR796,O824)</f>
        <v>2033972.53</v>
      </c>
      <c r="G824" s="4" t="s">
        <v>156</v>
      </c>
      <c r="H824" s="4" t="s">
        <v>157</v>
      </c>
      <c r="I824" s="4"/>
      <c r="J824" s="4"/>
      <c r="K824" s="4">
        <v>-224</v>
      </c>
      <c r="L824" s="4">
        <v>27</v>
      </c>
      <c r="M824" s="4">
        <v>3</v>
      </c>
      <c r="N824" s="4" t="s">
        <v>3</v>
      </c>
      <c r="O824" s="4">
        <v>2</v>
      </c>
      <c r="P824" s="4"/>
      <c r="Q824" s="4"/>
      <c r="R824" s="4"/>
      <c r="S824" s="4"/>
      <c r="T824" s="4"/>
      <c r="U824" s="4"/>
      <c r="V824" s="4"/>
      <c r="W824" s="4">
        <v>2033972.53</v>
      </c>
      <c r="X824" s="4">
        <v>1</v>
      </c>
      <c r="Y824" s="4">
        <v>2033972.53</v>
      </c>
      <c r="Z824" s="4"/>
      <c r="AA824" s="4"/>
      <c r="AB824" s="4"/>
    </row>
    <row r="825" spans="1:206" x14ac:dyDescent="0.2">
      <c r="A825" s="4">
        <v>50</v>
      </c>
      <c r="B825" s="4">
        <v>0</v>
      </c>
      <c r="C825" s="4">
        <v>0</v>
      </c>
      <c r="D825" s="4">
        <v>2</v>
      </c>
      <c r="E825" s="4">
        <v>0</v>
      </c>
      <c r="F825" s="4">
        <f>ROUND(F823+F822+F798+1.6*F810,O825)</f>
        <v>2033972.52</v>
      </c>
      <c r="G825" s="4" t="s">
        <v>325</v>
      </c>
      <c r="H825" s="4" t="s">
        <v>326</v>
      </c>
      <c r="I825" s="4"/>
      <c r="J825" s="4"/>
      <c r="K825" s="4">
        <v>212</v>
      </c>
      <c r="L825" s="4">
        <v>28</v>
      </c>
      <c r="M825" s="4">
        <v>0</v>
      </c>
      <c r="N825" s="4" t="s">
        <v>3</v>
      </c>
      <c r="O825" s="4">
        <v>2</v>
      </c>
      <c r="P825" s="4"/>
      <c r="Q825" s="4"/>
      <c r="R825" s="4"/>
      <c r="S825" s="4"/>
      <c r="T825" s="4"/>
      <c r="U825" s="4"/>
      <c r="V825" s="4"/>
      <c r="W825" s="4">
        <v>2033972.52</v>
      </c>
      <c r="X825" s="4">
        <v>1</v>
      </c>
      <c r="Y825" s="4">
        <v>2033972.52</v>
      </c>
      <c r="Z825" s="4"/>
      <c r="AA825" s="4"/>
      <c r="AB825" s="4"/>
    </row>
    <row r="826" spans="1:206" x14ac:dyDescent="0.2">
      <c r="A826" s="4">
        <v>50</v>
      </c>
      <c r="B826" s="4">
        <v>0</v>
      </c>
      <c r="C826" s="4">
        <v>0</v>
      </c>
      <c r="D826" s="4">
        <v>2</v>
      </c>
      <c r="E826" s="4">
        <v>0</v>
      </c>
      <c r="F826" s="4">
        <f>ROUND(0.2*F825,O826)</f>
        <v>406794.5</v>
      </c>
      <c r="G826" s="4" t="s">
        <v>327</v>
      </c>
      <c r="H826" s="4" t="s">
        <v>328</v>
      </c>
      <c r="I826" s="4"/>
      <c r="J826" s="4"/>
      <c r="K826" s="4">
        <v>212</v>
      </c>
      <c r="L826" s="4">
        <v>29</v>
      </c>
      <c r="M826" s="4">
        <v>0</v>
      </c>
      <c r="N826" s="4" t="s">
        <v>3</v>
      </c>
      <c r="O826" s="4">
        <v>2</v>
      </c>
      <c r="P826" s="4"/>
      <c r="Q826" s="4"/>
      <c r="R826" s="4"/>
      <c r="S826" s="4"/>
      <c r="T826" s="4"/>
      <c r="U826" s="4"/>
      <c r="V826" s="4"/>
      <c r="W826" s="4">
        <v>406794.5</v>
      </c>
      <c r="X826" s="4">
        <v>1</v>
      </c>
      <c r="Y826" s="4">
        <v>406794.5</v>
      </c>
      <c r="Z826" s="4"/>
      <c r="AA826" s="4"/>
      <c r="AB826" s="4"/>
    </row>
    <row r="827" spans="1:206" x14ac:dyDescent="0.2">
      <c r="A827" s="4">
        <v>50</v>
      </c>
      <c r="B827" s="4">
        <v>0</v>
      </c>
      <c r="C827" s="4">
        <v>0</v>
      </c>
      <c r="D827" s="4">
        <v>2</v>
      </c>
      <c r="E827" s="4">
        <v>0</v>
      </c>
      <c r="F827" s="4">
        <f>ROUND(F826+F825,O827)</f>
        <v>2440767.02</v>
      </c>
      <c r="G827" s="4" t="s">
        <v>329</v>
      </c>
      <c r="H827" s="4" t="s">
        <v>330</v>
      </c>
      <c r="I827" s="4"/>
      <c r="J827" s="4"/>
      <c r="K827" s="4">
        <v>212</v>
      </c>
      <c r="L827" s="4">
        <v>30</v>
      </c>
      <c r="M827" s="4">
        <v>0</v>
      </c>
      <c r="N827" s="4" t="s">
        <v>3</v>
      </c>
      <c r="O827" s="4">
        <v>2</v>
      </c>
      <c r="P827" s="4"/>
      <c r="Q827" s="4"/>
      <c r="R827" s="4"/>
      <c r="S827" s="4"/>
      <c r="T827" s="4"/>
      <c r="U827" s="4"/>
      <c r="V827" s="4"/>
      <c r="W827" s="4">
        <v>2440767.02</v>
      </c>
      <c r="X827" s="4">
        <v>1</v>
      </c>
      <c r="Y827" s="4">
        <v>2440767.02</v>
      </c>
      <c r="Z827" s="4"/>
      <c r="AA827" s="4"/>
      <c r="AB827" s="4"/>
    </row>
    <row r="829" spans="1:206" x14ac:dyDescent="0.2">
      <c r="A829" s="2">
        <v>51</v>
      </c>
      <c r="B829" s="2">
        <f>B12</f>
        <v>864</v>
      </c>
      <c r="C829" s="2">
        <f>A12</f>
        <v>1</v>
      </c>
      <c r="D829" s="2">
        <f>ROW(A12)</f>
        <v>12</v>
      </c>
      <c r="E829" s="2"/>
      <c r="F829" s="2" t="str">
        <f>IF(F12&lt;&gt;"",F12,"")</f>
        <v>Новый объект</v>
      </c>
      <c r="G829" s="2" t="str">
        <f>IF(G12&lt;&gt;"",G12,"")</f>
        <v>ВЛ-10кВ</v>
      </c>
      <c r="H829" s="2">
        <v>0</v>
      </c>
      <c r="I829" s="2"/>
      <c r="J829" s="2"/>
      <c r="K829" s="2"/>
      <c r="L829" s="2"/>
      <c r="M829" s="2"/>
      <c r="N829" s="2"/>
      <c r="O829" s="2">
        <f t="shared" ref="O829:T829" si="637">ROUND(O254+O527+O796,2)</f>
        <v>3557101.32</v>
      </c>
      <c r="P829" s="2">
        <f t="shared" si="637"/>
        <v>1774066.22</v>
      </c>
      <c r="Q829" s="2">
        <f t="shared" si="637"/>
        <v>711449.13</v>
      </c>
      <c r="R829" s="2">
        <f t="shared" si="637"/>
        <v>323296.73</v>
      </c>
      <c r="S829" s="2">
        <f t="shared" si="637"/>
        <v>1071585.97</v>
      </c>
      <c r="T829" s="2">
        <f t="shared" si="637"/>
        <v>0</v>
      </c>
      <c r="U829" s="2">
        <f>U254+U527+U796</f>
        <v>2756.18931054</v>
      </c>
      <c r="V829" s="2">
        <f>V254+V527+V796</f>
        <v>0</v>
      </c>
      <c r="W829" s="2">
        <f>ROUND(W254+W527+W796,2)</f>
        <v>0</v>
      </c>
      <c r="X829" s="2">
        <f>ROUND(X254+X527+X796,2)</f>
        <v>861653.8</v>
      </c>
      <c r="Y829" s="2">
        <f>ROUND(Y254+Y527+Y796,2)</f>
        <v>444422.58</v>
      </c>
      <c r="Z829" s="2"/>
      <c r="AA829" s="2"/>
      <c r="AB829" s="2"/>
      <c r="AC829" s="2"/>
      <c r="AD829" s="2"/>
      <c r="AE829" s="2"/>
      <c r="AF829" s="2"/>
      <c r="AG829" s="2"/>
      <c r="AH829" s="2"/>
      <c r="AI829" s="2"/>
      <c r="AJ829" s="2"/>
      <c r="AK829" s="2"/>
      <c r="AL829" s="2"/>
      <c r="AM829" s="2"/>
      <c r="AN829" s="2"/>
      <c r="AO829" s="2">
        <f t="shared" ref="AO829:BD829" si="638">ROUND(AO254+AO527+AO796,2)</f>
        <v>0</v>
      </c>
      <c r="AP829" s="2">
        <f t="shared" si="638"/>
        <v>0</v>
      </c>
      <c r="AQ829" s="2">
        <f t="shared" si="638"/>
        <v>0</v>
      </c>
      <c r="AR829" s="2">
        <f t="shared" si="638"/>
        <v>5380452.5300000003</v>
      </c>
      <c r="AS829" s="2">
        <f t="shared" si="638"/>
        <v>1234731.79</v>
      </c>
      <c r="AT829" s="2">
        <f t="shared" si="638"/>
        <v>3112562.73</v>
      </c>
      <c r="AU829" s="2">
        <f t="shared" si="638"/>
        <v>1033158.01</v>
      </c>
      <c r="AV829" s="2">
        <f t="shared" si="638"/>
        <v>1774066.22</v>
      </c>
      <c r="AW829" s="2">
        <f t="shared" si="638"/>
        <v>1774066.22</v>
      </c>
      <c r="AX829" s="2">
        <f t="shared" si="638"/>
        <v>0</v>
      </c>
      <c r="AY829" s="2">
        <f t="shared" si="638"/>
        <v>1774066.22</v>
      </c>
      <c r="AZ829" s="2">
        <f t="shared" si="638"/>
        <v>0</v>
      </c>
      <c r="BA829" s="2">
        <f t="shared" si="638"/>
        <v>0</v>
      </c>
      <c r="BB829" s="2">
        <f t="shared" si="638"/>
        <v>0</v>
      </c>
      <c r="BC829" s="2">
        <f t="shared" si="638"/>
        <v>0</v>
      </c>
      <c r="BD829" s="2">
        <f t="shared" si="638"/>
        <v>0</v>
      </c>
      <c r="BE829" s="2"/>
      <c r="BF829" s="2"/>
      <c r="BG829" s="2"/>
      <c r="BH829" s="2"/>
      <c r="BI829" s="2"/>
      <c r="BJ829" s="2"/>
      <c r="BK829" s="2"/>
      <c r="BL829" s="2"/>
      <c r="BM829" s="2"/>
      <c r="BN829" s="2"/>
      <c r="BO829" s="2"/>
      <c r="BP829" s="2"/>
      <c r="BQ829" s="2"/>
      <c r="BR829" s="2"/>
      <c r="BS829" s="2"/>
      <c r="BT829" s="2"/>
      <c r="BU829" s="2"/>
      <c r="BV829" s="2"/>
      <c r="BW829" s="2"/>
      <c r="BX829" s="2"/>
      <c r="BY829" s="2"/>
      <c r="BZ829" s="2"/>
      <c r="CA829" s="2"/>
      <c r="CB829" s="2"/>
      <c r="CC829" s="2"/>
      <c r="CD829" s="2"/>
      <c r="CE829" s="2"/>
      <c r="CF829" s="2"/>
      <c r="CG829" s="2"/>
      <c r="CH829" s="2"/>
      <c r="CI829" s="2"/>
      <c r="CJ829" s="2"/>
      <c r="CK829" s="2"/>
      <c r="CL829" s="2"/>
      <c r="CM829" s="2"/>
      <c r="CN829" s="2"/>
      <c r="CO829" s="2"/>
      <c r="CP829" s="2"/>
      <c r="CQ829" s="2"/>
      <c r="CR829" s="2"/>
      <c r="CS829" s="2"/>
      <c r="CT829" s="2"/>
      <c r="CU829" s="2"/>
      <c r="CV829" s="2"/>
      <c r="CW829" s="2"/>
      <c r="CX829" s="2"/>
      <c r="CY829" s="2"/>
      <c r="CZ829" s="2"/>
      <c r="DA829" s="2"/>
      <c r="DB829" s="2"/>
      <c r="DC829" s="2"/>
      <c r="DD829" s="2"/>
      <c r="DE829" s="2"/>
      <c r="DF829" s="2"/>
      <c r="DG829" s="3"/>
      <c r="DH829" s="3"/>
      <c r="DI829" s="3"/>
      <c r="DJ829" s="3"/>
      <c r="DK829" s="3"/>
      <c r="DL829" s="3"/>
      <c r="DM829" s="3"/>
      <c r="DN829" s="3"/>
      <c r="DO829" s="3"/>
      <c r="DP829" s="3"/>
      <c r="DQ829" s="3"/>
      <c r="DR829" s="3"/>
      <c r="DS829" s="3"/>
      <c r="DT829" s="3"/>
      <c r="DU829" s="3"/>
      <c r="DV829" s="3"/>
      <c r="DW829" s="3"/>
      <c r="DX829" s="3"/>
      <c r="DY829" s="3"/>
      <c r="DZ829" s="3"/>
      <c r="EA829" s="3"/>
      <c r="EB829" s="3"/>
      <c r="EC829" s="3"/>
      <c r="ED829" s="3"/>
      <c r="EE829" s="3"/>
      <c r="EF829" s="3"/>
      <c r="EG829" s="3"/>
      <c r="EH829" s="3"/>
      <c r="EI829" s="3"/>
      <c r="EJ829" s="3"/>
      <c r="EK829" s="3"/>
      <c r="EL829" s="3"/>
      <c r="EM829" s="3"/>
      <c r="EN829" s="3"/>
      <c r="EO829" s="3"/>
      <c r="EP829" s="3"/>
      <c r="EQ829" s="3"/>
      <c r="ER829" s="3"/>
      <c r="ES829" s="3"/>
      <c r="ET829" s="3"/>
      <c r="EU829" s="3"/>
      <c r="EV829" s="3"/>
      <c r="EW829" s="3"/>
      <c r="EX829" s="3"/>
      <c r="EY829" s="3"/>
      <c r="EZ829" s="3"/>
      <c r="FA829" s="3"/>
      <c r="FB829" s="3"/>
      <c r="FC829" s="3"/>
      <c r="FD829" s="3"/>
      <c r="FE829" s="3"/>
      <c r="FF829" s="3"/>
      <c r="FG829" s="3"/>
      <c r="FH829" s="3"/>
      <c r="FI829" s="3"/>
      <c r="FJ829" s="3"/>
      <c r="FK829" s="3"/>
      <c r="FL829" s="3"/>
      <c r="FM829" s="3"/>
      <c r="FN829" s="3"/>
      <c r="FO829" s="3"/>
      <c r="FP829" s="3"/>
      <c r="FQ829" s="3"/>
      <c r="FR829" s="3"/>
      <c r="FS829" s="3"/>
      <c r="FT829" s="3"/>
      <c r="FU829" s="3"/>
      <c r="FV829" s="3"/>
      <c r="FW829" s="3"/>
      <c r="FX829" s="3"/>
      <c r="FY829" s="3"/>
      <c r="FZ829" s="3"/>
      <c r="GA829" s="3"/>
      <c r="GB829" s="3"/>
      <c r="GC829" s="3"/>
      <c r="GD829" s="3"/>
      <c r="GE829" s="3"/>
      <c r="GF829" s="3"/>
      <c r="GG829" s="3"/>
      <c r="GH829" s="3"/>
      <c r="GI829" s="3"/>
      <c r="GJ829" s="3"/>
      <c r="GK829" s="3"/>
      <c r="GL829" s="3"/>
      <c r="GM829" s="3"/>
      <c r="GN829" s="3"/>
      <c r="GO829" s="3"/>
      <c r="GP829" s="3"/>
      <c r="GQ829" s="3"/>
      <c r="GR829" s="3"/>
      <c r="GS829" s="3"/>
      <c r="GT829" s="3"/>
      <c r="GU829" s="3"/>
      <c r="GV829" s="3"/>
      <c r="GW829" s="3"/>
      <c r="GX829" s="3">
        <v>0</v>
      </c>
    </row>
    <row r="831" spans="1:206" x14ac:dyDescent="0.2">
      <c r="A831" s="4">
        <v>50</v>
      </c>
      <c r="B831" s="4">
        <v>0</v>
      </c>
      <c r="C831" s="4">
        <v>0</v>
      </c>
      <c r="D831" s="4">
        <v>1</v>
      </c>
      <c r="E831" s="4">
        <v>201</v>
      </c>
      <c r="F831" s="4">
        <f>ROUND(Source!O829,O831)</f>
        <v>3557101.32</v>
      </c>
      <c r="G831" s="4" t="s">
        <v>104</v>
      </c>
      <c r="H831" s="4" t="s">
        <v>105</v>
      </c>
      <c r="I831" s="4"/>
      <c r="J831" s="4"/>
      <c r="K831" s="4">
        <v>201</v>
      </c>
      <c r="L831" s="4">
        <v>1</v>
      </c>
      <c r="M831" s="4">
        <v>3</v>
      </c>
      <c r="N831" s="4" t="s">
        <v>3</v>
      </c>
      <c r="O831" s="4">
        <v>2</v>
      </c>
      <c r="P831" s="4"/>
      <c r="Q831" s="4"/>
      <c r="R831" s="4"/>
      <c r="S831" s="4"/>
      <c r="T831" s="4"/>
      <c r="U831" s="4"/>
      <c r="V831" s="4"/>
      <c r="W831" s="4">
        <v>3557101.32</v>
      </c>
      <c r="X831" s="4">
        <v>1</v>
      </c>
      <c r="Y831" s="4">
        <v>3557101.32</v>
      </c>
      <c r="Z831" s="4"/>
      <c r="AA831" s="4"/>
      <c r="AB831" s="4"/>
    </row>
    <row r="832" spans="1:206" x14ac:dyDescent="0.2">
      <c r="A832" s="4">
        <v>50</v>
      </c>
      <c r="B832" s="4">
        <v>0</v>
      </c>
      <c r="C832" s="4">
        <v>0</v>
      </c>
      <c r="D832" s="4">
        <v>1</v>
      </c>
      <c r="E832" s="4">
        <v>202</v>
      </c>
      <c r="F832" s="4">
        <f>ROUND(Source!P829,O832)</f>
        <v>1774066.22</v>
      </c>
      <c r="G832" s="4" t="s">
        <v>106</v>
      </c>
      <c r="H832" s="4" t="s">
        <v>107</v>
      </c>
      <c r="I832" s="4"/>
      <c r="J832" s="4"/>
      <c r="K832" s="4">
        <v>202</v>
      </c>
      <c r="L832" s="4">
        <v>2</v>
      </c>
      <c r="M832" s="4">
        <v>3</v>
      </c>
      <c r="N832" s="4" t="s">
        <v>3</v>
      </c>
      <c r="O832" s="4">
        <v>2</v>
      </c>
      <c r="P832" s="4"/>
      <c r="Q832" s="4"/>
      <c r="R832" s="4"/>
      <c r="S832" s="4"/>
      <c r="T832" s="4"/>
      <c r="U832" s="4"/>
      <c r="V832" s="4"/>
      <c r="W832" s="4">
        <v>1774066.22</v>
      </c>
      <c r="X832" s="4">
        <v>1</v>
      </c>
      <c r="Y832" s="4">
        <v>1774066.22</v>
      </c>
      <c r="Z832" s="4"/>
      <c r="AA832" s="4"/>
      <c r="AB832" s="4"/>
    </row>
    <row r="833" spans="1:28" x14ac:dyDescent="0.2">
      <c r="A833" s="4">
        <v>50</v>
      </c>
      <c r="B833" s="4">
        <v>0</v>
      </c>
      <c r="C833" s="4">
        <v>0</v>
      </c>
      <c r="D833" s="4">
        <v>1</v>
      </c>
      <c r="E833" s="4">
        <v>222</v>
      </c>
      <c r="F833" s="4">
        <f>ROUND(Source!AO829,O833)</f>
        <v>0</v>
      </c>
      <c r="G833" s="4" t="s">
        <v>108</v>
      </c>
      <c r="H833" s="4" t="s">
        <v>109</v>
      </c>
      <c r="I833" s="4"/>
      <c r="J833" s="4"/>
      <c r="K833" s="4">
        <v>222</v>
      </c>
      <c r="L833" s="4">
        <v>3</v>
      </c>
      <c r="M833" s="4">
        <v>3</v>
      </c>
      <c r="N833" s="4" t="s">
        <v>3</v>
      </c>
      <c r="O833" s="4">
        <v>2</v>
      </c>
      <c r="P833" s="4"/>
      <c r="Q833" s="4"/>
      <c r="R833" s="4"/>
      <c r="S833" s="4"/>
      <c r="T833" s="4"/>
      <c r="U833" s="4"/>
      <c r="V833" s="4"/>
      <c r="W833" s="4">
        <v>0</v>
      </c>
      <c r="X833" s="4">
        <v>1</v>
      </c>
      <c r="Y833" s="4">
        <v>0</v>
      </c>
      <c r="Z833" s="4"/>
      <c r="AA833" s="4"/>
      <c r="AB833" s="4"/>
    </row>
    <row r="834" spans="1:28" x14ac:dyDescent="0.2">
      <c r="A834" s="4">
        <v>50</v>
      </c>
      <c r="B834" s="4">
        <v>0</v>
      </c>
      <c r="C834" s="4">
        <v>0</v>
      </c>
      <c r="D834" s="4">
        <v>1</v>
      </c>
      <c r="E834" s="4">
        <v>225</v>
      </c>
      <c r="F834" s="4">
        <f>ROUND(Source!AV829,O834)</f>
        <v>1774066.22</v>
      </c>
      <c r="G834" s="4" t="s">
        <v>110</v>
      </c>
      <c r="H834" s="4" t="s">
        <v>111</v>
      </c>
      <c r="I834" s="4"/>
      <c r="J834" s="4"/>
      <c r="K834" s="4">
        <v>225</v>
      </c>
      <c r="L834" s="4">
        <v>4</v>
      </c>
      <c r="M834" s="4">
        <v>3</v>
      </c>
      <c r="N834" s="4" t="s">
        <v>3</v>
      </c>
      <c r="O834" s="4">
        <v>2</v>
      </c>
      <c r="P834" s="4"/>
      <c r="Q834" s="4"/>
      <c r="R834" s="4"/>
      <c r="S834" s="4"/>
      <c r="T834" s="4"/>
      <c r="U834" s="4"/>
      <c r="V834" s="4"/>
      <c r="W834" s="4">
        <v>1774066.22</v>
      </c>
      <c r="X834" s="4">
        <v>1</v>
      </c>
      <c r="Y834" s="4">
        <v>1774066.22</v>
      </c>
      <c r="Z834" s="4"/>
      <c r="AA834" s="4"/>
      <c r="AB834" s="4"/>
    </row>
    <row r="835" spans="1:28" x14ac:dyDescent="0.2">
      <c r="A835" s="4">
        <v>50</v>
      </c>
      <c r="B835" s="4">
        <v>0</v>
      </c>
      <c r="C835" s="4">
        <v>0</v>
      </c>
      <c r="D835" s="4">
        <v>1</v>
      </c>
      <c r="E835" s="4">
        <v>226</v>
      </c>
      <c r="F835" s="4">
        <f>ROUND(Source!AW829,O835)</f>
        <v>1774066.22</v>
      </c>
      <c r="G835" s="4" t="s">
        <v>112</v>
      </c>
      <c r="H835" s="4" t="s">
        <v>113</v>
      </c>
      <c r="I835" s="4"/>
      <c r="J835" s="4"/>
      <c r="K835" s="4">
        <v>226</v>
      </c>
      <c r="L835" s="4">
        <v>5</v>
      </c>
      <c r="M835" s="4">
        <v>3</v>
      </c>
      <c r="N835" s="4" t="s">
        <v>3</v>
      </c>
      <c r="O835" s="4">
        <v>2</v>
      </c>
      <c r="P835" s="4"/>
      <c r="Q835" s="4"/>
      <c r="R835" s="4"/>
      <c r="S835" s="4"/>
      <c r="T835" s="4"/>
      <c r="U835" s="4"/>
      <c r="V835" s="4"/>
      <c r="W835" s="4">
        <v>1774066.22</v>
      </c>
      <c r="X835" s="4">
        <v>1</v>
      </c>
      <c r="Y835" s="4">
        <v>1774066.22</v>
      </c>
      <c r="Z835" s="4"/>
      <c r="AA835" s="4"/>
      <c r="AB835" s="4"/>
    </row>
    <row r="836" spans="1:28" x14ac:dyDescent="0.2">
      <c r="A836" s="4">
        <v>50</v>
      </c>
      <c r="B836" s="4">
        <v>0</v>
      </c>
      <c r="C836" s="4">
        <v>0</v>
      </c>
      <c r="D836" s="4">
        <v>1</v>
      </c>
      <c r="E836" s="4">
        <v>227</v>
      </c>
      <c r="F836" s="4">
        <f>ROUND(Source!AX829,O836)</f>
        <v>0</v>
      </c>
      <c r="G836" s="4" t="s">
        <v>114</v>
      </c>
      <c r="H836" s="4" t="s">
        <v>115</v>
      </c>
      <c r="I836" s="4"/>
      <c r="J836" s="4"/>
      <c r="K836" s="4">
        <v>227</v>
      </c>
      <c r="L836" s="4">
        <v>6</v>
      </c>
      <c r="M836" s="4">
        <v>3</v>
      </c>
      <c r="N836" s="4" t="s">
        <v>3</v>
      </c>
      <c r="O836" s="4">
        <v>2</v>
      </c>
      <c r="P836" s="4"/>
      <c r="Q836" s="4"/>
      <c r="R836" s="4"/>
      <c r="S836" s="4"/>
      <c r="T836" s="4"/>
      <c r="U836" s="4"/>
      <c r="V836" s="4"/>
      <c r="W836" s="4">
        <v>0</v>
      </c>
      <c r="X836" s="4">
        <v>1</v>
      </c>
      <c r="Y836" s="4">
        <v>0</v>
      </c>
      <c r="Z836" s="4"/>
      <c r="AA836" s="4"/>
      <c r="AB836" s="4"/>
    </row>
    <row r="837" spans="1:28" x14ac:dyDescent="0.2">
      <c r="A837" s="4">
        <v>50</v>
      </c>
      <c r="B837" s="4">
        <v>0</v>
      </c>
      <c r="C837" s="4">
        <v>0</v>
      </c>
      <c r="D837" s="4">
        <v>1</v>
      </c>
      <c r="E837" s="4">
        <v>228</v>
      </c>
      <c r="F837" s="4">
        <f>ROUND(Source!AY829,O837)</f>
        <v>1774066.22</v>
      </c>
      <c r="G837" s="4" t="s">
        <v>116</v>
      </c>
      <c r="H837" s="4" t="s">
        <v>117</v>
      </c>
      <c r="I837" s="4"/>
      <c r="J837" s="4"/>
      <c r="K837" s="4">
        <v>228</v>
      </c>
      <c r="L837" s="4">
        <v>7</v>
      </c>
      <c r="M837" s="4">
        <v>3</v>
      </c>
      <c r="N837" s="4" t="s">
        <v>3</v>
      </c>
      <c r="O837" s="4">
        <v>2</v>
      </c>
      <c r="P837" s="4"/>
      <c r="Q837" s="4"/>
      <c r="R837" s="4"/>
      <c r="S837" s="4"/>
      <c r="T837" s="4"/>
      <c r="U837" s="4"/>
      <c r="V837" s="4"/>
      <c r="W837" s="4">
        <v>1774066.22</v>
      </c>
      <c r="X837" s="4">
        <v>1</v>
      </c>
      <c r="Y837" s="4">
        <v>1774066.22</v>
      </c>
      <c r="Z837" s="4"/>
      <c r="AA837" s="4"/>
      <c r="AB837" s="4"/>
    </row>
    <row r="838" spans="1:28" x14ac:dyDescent="0.2">
      <c r="A838" s="4">
        <v>50</v>
      </c>
      <c r="B838" s="4">
        <v>0</v>
      </c>
      <c r="C838" s="4">
        <v>0</v>
      </c>
      <c r="D838" s="4">
        <v>1</v>
      </c>
      <c r="E838" s="4">
        <v>216</v>
      </c>
      <c r="F838" s="4">
        <f>ROUND(Source!AP829,O838)</f>
        <v>0</v>
      </c>
      <c r="G838" s="4" t="s">
        <v>118</v>
      </c>
      <c r="H838" s="4" t="s">
        <v>119</v>
      </c>
      <c r="I838" s="4"/>
      <c r="J838" s="4"/>
      <c r="K838" s="4">
        <v>216</v>
      </c>
      <c r="L838" s="4">
        <v>8</v>
      </c>
      <c r="M838" s="4">
        <v>3</v>
      </c>
      <c r="N838" s="4" t="s">
        <v>3</v>
      </c>
      <c r="O838" s="4">
        <v>2</v>
      </c>
      <c r="P838" s="4"/>
      <c r="Q838" s="4"/>
      <c r="R838" s="4"/>
      <c r="S838" s="4"/>
      <c r="T838" s="4"/>
      <c r="U838" s="4"/>
      <c r="V838" s="4"/>
      <c r="W838" s="4">
        <v>0</v>
      </c>
      <c r="X838" s="4">
        <v>1</v>
      </c>
      <c r="Y838" s="4">
        <v>0</v>
      </c>
      <c r="Z838" s="4"/>
      <c r="AA838" s="4"/>
      <c r="AB838" s="4"/>
    </row>
    <row r="839" spans="1:28" x14ac:dyDescent="0.2">
      <c r="A839" s="4">
        <v>50</v>
      </c>
      <c r="B839" s="4">
        <v>0</v>
      </c>
      <c r="C839" s="4">
        <v>0</v>
      </c>
      <c r="D839" s="4">
        <v>1</v>
      </c>
      <c r="E839" s="4">
        <v>223</v>
      </c>
      <c r="F839" s="4">
        <f>ROUND(Source!AQ829,O839)</f>
        <v>0</v>
      </c>
      <c r="G839" s="4" t="s">
        <v>120</v>
      </c>
      <c r="H839" s="4" t="s">
        <v>121</v>
      </c>
      <c r="I839" s="4"/>
      <c r="J839" s="4"/>
      <c r="K839" s="4">
        <v>223</v>
      </c>
      <c r="L839" s="4">
        <v>9</v>
      </c>
      <c r="M839" s="4">
        <v>3</v>
      </c>
      <c r="N839" s="4" t="s">
        <v>3</v>
      </c>
      <c r="O839" s="4">
        <v>2</v>
      </c>
      <c r="P839" s="4"/>
      <c r="Q839" s="4"/>
      <c r="R839" s="4"/>
      <c r="S839" s="4"/>
      <c r="T839" s="4"/>
      <c r="U839" s="4"/>
      <c r="V839" s="4"/>
      <c r="W839" s="4">
        <v>0</v>
      </c>
      <c r="X839" s="4">
        <v>1</v>
      </c>
      <c r="Y839" s="4">
        <v>0</v>
      </c>
      <c r="Z839" s="4"/>
      <c r="AA839" s="4"/>
      <c r="AB839" s="4"/>
    </row>
    <row r="840" spans="1:28" x14ac:dyDescent="0.2">
      <c r="A840" s="4">
        <v>50</v>
      </c>
      <c r="B840" s="4">
        <v>0</v>
      </c>
      <c r="C840" s="4">
        <v>0</v>
      </c>
      <c r="D840" s="4">
        <v>1</v>
      </c>
      <c r="E840" s="4">
        <v>229</v>
      </c>
      <c r="F840" s="4">
        <f>ROUND(Source!AZ829,O840)</f>
        <v>0</v>
      </c>
      <c r="G840" s="4" t="s">
        <v>122</v>
      </c>
      <c r="H840" s="4" t="s">
        <v>123</v>
      </c>
      <c r="I840" s="4"/>
      <c r="J840" s="4"/>
      <c r="K840" s="4">
        <v>229</v>
      </c>
      <c r="L840" s="4">
        <v>10</v>
      </c>
      <c r="M840" s="4">
        <v>3</v>
      </c>
      <c r="N840" s="4" t="s">
        <v>3</v>
      </c>
      <c r="O840" s="4">
        <v>2</v>
      </c>
      <c r="P840" s="4"/>
      <c r="Q840" s="4"/>
      <c r="R840" s="4"/>
      <c r="S840" s="4"/>
      <c r="T840" s="4"/>
      <c r="U840" s="4"/>
      <c r="V840" s="4"/>
      <c r="W840" s="4">
        <v>0</v>
      </c>
      <c r="X840" s="4">
        <v>1</v>
      </c>
      <c r="Y840" s="4">
        <v>0</v>
      </c>
      <c r="Z840" s="4"/>
      <c r="AA840" s="4"/>
      <c r="AB840" s="4"/>
    </row>
    <row r="841" spans="1:28" x14ac:dyDescent="0.2">
      <c r="A841" s="4">
        <v>50</v>
      </c>
      <c r="B841" s="4">
        <v>0</v>
      </c>
      <c r="C841" s="4">
        <v>0</v>
      </c>
      <c r="D841" s="4">
        <v>1</v>
      </c>
      <c r="E841" s="4">
        <v>203</v>
      </c>
      <c r="F841" s="4">
        <f>ROUND(Source!Q829,O841)</f>
        <v>711449.13</v>
      </c>
      <c r="G841" s="4" t="s">
        <v>124</v>
      </c>
      <c r="H841" s="4" t="s">
        <v>125</v>
      </c>
      <c r="I841" s="4"/>
      <c r="J841" s="4"/>
      <c r="K841" s="4">
        <v>203</v>
      </c>
      <c r="L841" s="4">
        <v>11</v>
      </c>
      <c r="M841" s="4">
        <v>3</v>
      </c>
      <c r="N841" s="4" t="s">
        <v>3</v>
      </c>
      <c r="O841" s="4">
        <v>2</v>
      </c>
      <c r="P841" s="4"/>
      <c r="Q841" s="4"/>
      <c r="R841" s="4"/>
      <c r="S841" s="4"/>
      <c r="T841" s="4"/>
      <c r="U841" s="4"/>
      <c r="V841" s="4"/>
      <c r="W841" s="4">
        <v>711449.13</v>
      </c>
      <c r="X841" s="4">
        <v>1</v>
      </c>
      <c r="Y841" s="4">
        <v>711449.13</v>
      </c>
      <c r="Z841" s="4"/>
      <c r="AA841" s="4"/>
      <c r="AB841" s="4"/>
    </row>
    <row r="842" spans="1:28" x14ac:dyDescent="0.2">
      <c r="A842" s="4">
        <v>50</v>
      </c>
      <c r="B842" s="4">
        <v>0</v>
      </c>
      <c r="C842" s="4">
        <v>0</v>
      </c>
      <c r="D842" s="4">
        <v>1</v>
      </c>
      <c r="E842" s="4">
        <v>231</v>
      </c>
      <c r="F842" s="4">
        <f>ROUND(Source!BB829,O842)</f>
        <v>0</v>
      </c>
      <c r="G842" s="4" t="s">
        <v>126</v>
      </c>
      <c r="H842" s="4" t="s">
        <v>127</v>
      </c>
      <c r="I842" s="4"/>
      <c r="J842" s="4"/>
      <c r="K842" s="4">
        <v>231</v>
      </c>
      <c r="L842" s="4">
        <v>12</v>
      </c>
      <c r="M842" s="4">
        <v>3</v>
      </c>
      <c r="N842" s="4" t="s">
        <v>3</v>
      </c>
      <c r="O842" s="4">
        <v>2</v>
      </c>
      <c r="P842" s="4"/>
      <c r="Q842" s="4"/>
      <c r="R842" s="4"/>
      <c r="S842" s="4"/>
      <c r="T842" s="4"/>
      <c r="U842" s="4"/>
      <c r="V842" s="4"/>
      <c r="W842" s="4">
        <v>0</v>
      </c>
      <c r="X842" s="4">
        <v>1</v>
      </c>
      <c r="Y842" s="4">
        <v>0</v>
      </c>
      <c r="Z842" s="4"/>
      <c r="AA842" s="4"/>
      <c r="AB842" s="4"/>
    </row>
    <row r="843" spans="1:28" x14ac:dyDescent="0.2">
      <c r="A843" s="4">
        <v>50</v>
      </c>
      <c r="B843" s="4">
        <v>0</v>
      </c>
      <c r="C843" s="4">
        <v>0</v>
      </c>
      <c r="D843" s="4">
        <v>1</v>
      </c>
      <c r="E843" s="4">
        <v>204</v>
      </c>
      <c r="F843" s="4">
        <f>ROUND(Source!R829,O843)</f>
        <v>323296.73</v>
      </c>
      <c r="G843" s="4" t="s">
        <v>128</v>
      </c>
      <c r="H843" s="4" t="s">
        <v>129</v>
      </c>
      <c r="I843" s="4"/>
      <c r="J843" s="4"/>
      <c r="K843" s="4">
        <v>204</v>
      </c>
      <c r="L843" s="4">
        <v>13</v>
      </c>
      <c r="M843" s="4">
        <v>3</v>
      </c>
      <c r="N843" s="4" t="s">
        <v>3</v>
      </c>
      <c r="O843" s="4">
        <v>2</v>
      </c>
      <c r="P843" s="4"/>
      <c r="Q843" s="4"/>
      <c r="R843" s="4"/>
      <c r="S843" s="4"/>
      <c r="T843" s="4"/>
      <c r="U843" s="4"/>
      <c r="V843" s="4"/>
      <c r="W843" s="4">
        <v>323296.73</v>
      </c>
      <c r="X843" s="4">
        <v>1</v>
      </c>
      <c r="Y843" s="4">
        <v>323296.73</v>
      </c>
      <c r="Z843" s="4"/>
      <c r="AA843" s="4"/>
      <c r="AB843" s="4"/>
    </row>
    <row r="844" spans="1:28" x14ac:dyDescent="0.2">
      <c r="A844" s="4">
        <v>50</v>
      </c>
      <c r="B844" s="4">
        <v>0</v>
      </c>
      <c r="C844" s="4">
        <v>0</v>
      </c>
      <c r="D844" s="4">
        <v>1</v>
      </c>
      <c r="E844" s="4">
        <v>205</v>
      </c>
      <c r="F844" s="4">
        <f>ROUND(Source!S829,O844)</f>
        <v>1071585.97</v>
      </c>
      <c r="G844" s="4" t="s">
        <v>130</v>
      </c>
      <c r="H844" s="4" t="s">
        <v>131</v>
      </c>
      <c r="I844" s="4"/>
      <c r="J844" s="4"/>
      <c r="K844" s="4">
        <v>205</v>
      </c>
      <c r="L844" s="4">
        <v>14</v>
      </c>
      <c r="M844" s="4">
        <v>3</v>
      </c>
      <c r="N844" s="4" t="s">
        <v>3</v>
      </c>
      <c r="O844" s="4">
        <v>2</v>
      </c>
      <c r="P844" s="4"/>
      <c r="Q844" s="4"/>
      <c r="R844" s="4"/>
      <c r="S844" s="4"/>
      <c r="T844" s="4"/>
      <c r="U844" s="4"/>
      <c r="V844" s="4"/>
      <c r="W844" s="4">
        <v>1071585.97</v>
      </c>
      <c r="X844" s="4">
        <v>1</v>
      </c>
      <c r="Y844" s="4">
        <v>1071585.97</v>
      </c>
      <c r="Z844" s="4"/>
      <c r="AA844" s="4"/>
      <c r="AB844" s="4"/>
    </row>
    <row r="845" spans="1:28" x14ac:dyDescent="0.2">
      <c r="A845" s="4">
        <v>50</v>
      </c>
      <c r="B845" s="4">
        <v>0</v>
      </c>
      <c r="C845" s="4">
        <v>0</v>
      </c>
      <c r="D845" s="4">
        <v>1</v>
      </c>
      <c r="E845" s="4">
        <v>232</v>
      </c>
      <c r="F845" s="4">
        <f>ROUND(Source!BC829,O845)</f>
        <v>0</v>
      </c>
      <c r="G845" s="4" t="s">
        <v>132</v>
      </c>
      <c r="H845" s="4" t="s">
        <v>133</v>
      </c>
      <c r="I845" s="4"/>
      <c r="J845" s="4"/>
      <c r="K845" s="4">
        <v>232</v>
      </c>
      <c r="L845" s="4">
        <v>15</v>
      </c>
      <c r="M845" s="4">
        <v>3</v>
      </c>
      <c r="N845" s="4" t="s">
        <v>3</v>
      </c>
      <c r="O845" s="4">
        <v>2</v>
      </c>
      <c r="P845" s="4"/>
      <c r="Q845" s="4"/>
      <c r="R845" s="4"/>
      <c r="S845" s="4"/>
      <c r="T845" s="4"/>
      <c r="U845" s="4"/>
      <c r="V845" s="4"/>
      <c r="W845" s="4">
        <v>0</v>
      </c>
      <c r="X845" s="4">
        <v>1</v>
      </c>
      <c r="Y845" s="4">
        <v>0</v>
      </c>
      <c r="Z845" s="4"/>
      <c r="AA845" s="4"/>
      <c r="AB845" s="4"/>
    </row>
    <row r="846" spans="1:28" x14ac:dyDescent="0.2">
      <c r="A846" s="4">
        <v>50</v>
      </c>
      <c r="B846" s="4">
        <v>0</v>
      </c>
      <c r="C846" s="4">
        <v>0</v>
      </c>
      <c r="D846" s="4">
        <v>1</v>
      </c>
      <c r="E846" s="4">
        <v>214</v>
      </c>
      <c r="F846" s="4">
        <f>ROUND(Source!AS829,O846)</f>
        <v>1234731.79</v>
      </c>
      <c r="G846" s="4" t="s">
        <v>134</v>
      </c>
      <c r="H846" s="4" t="s">
        <v>135</v>
      </c>
      <c r="I846" s="4"/>
      <c r="J846" s="4"/>
      <c r="K846" s="4">
        <v>214</v>
      </c>
      <c r="L846" s="4">
        <v>16</v>
      </c>
      <c r="M846" s="4">
        <v>3</v>
      </c>
      <c r="N846" s="4" t="s">
        <v>3</v>
      </c>
      <c r="O846" s="4">
        <v>2</v>
      </c>
      <c r="P846" s="4"/>
      <c r="Q846" s="4"/>
      <c r="R846" s="4"/>
      <c r="S846" s="4"/>
      <c r="T846" s="4"/>
      <c r="U846" s="4"/>
      <c r="V846" s="4"/>
      <c r="W846" s="4">
        <v>1234731.79</v>
      </c>
      <c r="X846" s="4">
        <v>1</v>
      </c>
      <c r="Y846" s="4">
        <v>1234731.79</v>
      </c>
      <c r="Z846" s="4"/>
      <c r="AA846" s="4"/>
      <c r="AB846" s="4"/>
    </row>
    <row r="847" spans="1:28" x14ac:dyDescent="0.2">
      <c r="A847" s="4">
        <v>50</v>
      </c>
      <c r="B847" s="4">
        <v>0</v>
      </c>
      <c r="C847" s="4">
        <v>0</v>
      </c>
      <c r="D847" s="4">
        <v>1</v>
      </c>
      <c r="E847" s="4">
        <v>215</v>
      </c>
      <c r="F847" s="4">
        <f>ROUND(Source!AT829,O847)</f>
        <v>3112562.73</v>
      </c>
      <c r="G847" s="4" t="s">
        <v>136</v>
      </c>
      <c r="H847" s="4" t="s">
        <v>137</v>
      </c>
      <c r="I847" s="4"/>
      <c r="J847" s="4"/>
      <c r="K847" s="4">
        <v>215</v>
      </c>
      <c r="L847" s="4">
        <v>17</v>
      </c>
      <c r="M847" s="4">
        <v>3</v>
      </c>
      <c r="N847" s="4" t="s">
        <v>3</v>
      </c>
      <c r="O847" s="4">
        <v>2</v>
      </c>
      <c r="P847" s="4"/>
      <c r="Q847" s="4"/>
      <c r="R847" s="4"/>
      <c r="S847" s="4"/>
      <c r="T847" s="4"/>
      <c r="U847" s="4"/>
      <c r="V847" s="4"/>
      <c r="W847" s="4">
        <v>3112562.73</v>
      </c>
      <c r="X847" s="4">
        <v>1</v>
      </c>
      <c r="Y847" s="4">
        <v>3112562.73</v>
      </c>
      <c r="Z847" s="4"/>
      <c r="AA847" s="4"/>
      <c r="AB847" s="4"/>
    </row>
    <row r="848" spans="1:28" x14ac:dyDescent="0.2">
      <c r="A848" s="4">
        <v>50</v>
      </c>
      <c r="B848" s="4">
        <v>0</v>
      </c>
      <c r="C848" s="4">
        <v>0</v>
      </c>
      <c r="D848" s="4">
        <v>1</v>
      </c>
      <c r="E848" s="4">
        <v>217</v>
      </c>
      <c r="F848" s="4">
        <f>ROUND(Source!AU829,O848)</f>
        <v>1033158.01</v>
      </c>
      <c r="G848" s="4" t="s">
        <v>138</v>
      </c>
      <c r="H848" s="4" t="s">
        <v>139</v>
      </c>
      <c r="I848" s="4"/>
      <c r="J848" s="4"/>
      <c r="K848" s="4">
        <v>217</v>
      </c>
      <c r="L848" s="4">
        <v>18</v>
      </c>
      <c r="M848" s="4">
        <v>3</v>
      </c>
      <c r="N848" s="4" t="s">
        <v>3</v>
      </c>
      <c r="O848" s="4">
        <v>2</v>
      </c>
      <c r="P848" s="4"/>
      <c r="Q848" s="4"/>
      <c r="R848" s="4"/>
      <c r="S848" s="4"/>
      <c r="T848" s="4"/>
      <c r="U848" s="4"/>
      <c r="V848" s="4"/>
      <c r="W848" s="4">
        <v>1033158.01</v>
      </c>
      <c r="X848" s="4">
        <v>1</v>
      </c>
      <c r="Y848" s="4">
        <v>1033158.01</v>
      </c>
      <c r="Z848" s="4"/>
      <c r="AA848" s="4"/>
      <c r="AB848" s="4"/>
    </row>
    <row r="849" spans="1:28" x14ac:dyDescent="0.2">
      <c r="A849" s="4">
        <v>50</v>
      </c>
      <c r="B849" s="4">
        <v>0</v>
      </c>
      <c r="C849" s="4">
        <v>0</v>
      </c>
      <c r="D849" s="4">
        <v>1</v>
      </c>
      <c r="E849" s="4">
        <v>230</v>
      </c>
      <c r="F849" s="4">
        <f>ROUND(Source!BA829,O849)</f>
        <v>0</v>
      </c>
      <c r="G849" s="4" t="s">
        <v>140</v>
      </c>
      <c r="H849" s="4" t="s">
        <v>141</v>
      </c>
      <c r="I849" s="4"/>
      <c r="J849" s="4"/>
      <c r="K849" s="4">
        <v>230</v>
      </c>
      <c r="L849" s="4">
        <v>19</v>
      </c>
      <c r="M849" s="4">
        <v>3</v>
      </c>
      <c r="N849" s="4" t="s">
        <v>3</v>
      </c>
      <c r="O849" s="4">
        <v>2</v>
      </c>
      <c r="P849" s="4"/>
      <c r="Q849" s="4"/>
      <c r="R849" s="4"/>
      <c r="S849" s="4"/>
      <c r="T849" s="4"/>
      <c r="U849" s="4"/>
      <c r="V849" s="4"/>
      <c r="W849" s="4">
        <v>0</v>
      </c>
      <c r="X849" s="4">
        <v>1</v>
      </c>
      <c r="Y849" s="4">
        <v>0</v>
      </c>
      <c r="Z849" s="4"/>
      <c r="AA849" s="4"/>
      <c r="AB849" s="4"/>
    </row>
    <row r="850" spans="1:28" x14ac:dyDescent="0.2">
      <c r="A850" s="4">
        <v>50</v>
      </c>
      <c r="B850" s="4">
        <v>0</v>
      </c>
      <c r="C850" s="4">
        <v>0</v>
      </c>
      <c r="D850" s="4">
        <v>1</v>
      </c>
      <c r="E850" s="4">
        <v>206</v>
      </c>
      <c r="F850" s="4">
        <f>ROUND(Source!T829,O850)</f>
        <v>0</v>
      </c>
      <c r="G850" s="4" t="s">
        <v>142</v>
      </c>
      <c r="H850" s="4" t="s">
        <v>143</v>
      </c>
      <c r="I850" s="4"/>
      <c r="J850" s="4"/>
      <c r="K850" s="4">
        <v>206</v>
      </c>
      <c r="L850" s="4">
        <v>20</v>
      </c>
      <c r="M850" s="4">
        <v>3</v>
      </c>
      <c r="N850" s="4" t="s">
        <v>3</v>
      </c>
      <c r="O850" s="4">
        <v>2</v>
      </c>
      <c r="P850" s="4"/>
      <c r="Q850" s="4"/>
      <c r="R850" s="4"/>
      <c r="S850" s="4"/>
      <c r="T850" s="4"/>
      <c r="U850" s="4"/>
      <c r="V850" s="4"/>
      <c r="W850" s="4">
        <v>0</v>
      </c>
      <c r="X850" s="4">
        <v>1</v>
      </c>
      <c r="Y850" s="4">
        <v>0</v>
      </c>
      <c r="Z850" s="4"/>
      <c r="AA850" s="4"/>
      <c r="AB850" s="4"/>
    </row>
    <row r="851" spans="1:28" x14ac:dyDescent="0.2">
      <c r="A851" s="4">
        <v>50</v>
      </c>
      <c r="B851" s="4">
        <v>0</v>
      </c>
      <c r="C851" s="4">
        <v>0</v>
      </c>
      <c r="D851" s="4">
        <v>1</v>
      </c>
      <c r="E851" s="4">
        <v>207</v>
      </c>
      <c r="F851" s="4">
        <f>Source!U829</f>
        <v>2756.18931054</v>
      </c>
      <c r="G851" s="4" t="s">
        <v>144</v>
      </c>
      <c r="H851" s="4" t="s">
        <v>145</v>
      </c>
      <c r="I851" s="4"/>
      <c r="J851" s="4"/>
      <c r="K851" s="4">
        <v>207</v>
      </c>
      <c r="L851" s="4">
        <v>21</v>
      </c>
      <c r="M851" s="4">
        <v>3</v>
      </c>
      <c r="N851" s="4" t="s">
        <v>3</v>
      </c>
      <c r="O851" s="4">
        <v>-1</v>
      </c>
      <c r="P851" s="4"/>
      <c r="Q851" s="4"/>
      <c r="R851" s="4"/>
      <c r="S851" s="4"/>
      <c r="T851" s="4"/>
      <c r="U851" s="4"/>
      <c r="V851" s="4"/>
      <c r="W851" s="4">
        <v>2756.1893105400013</v>
      </c>
      <c r="X851" s="4">
        <v>1</v>
      </c>
      <c r="Y851" s="4">
        <v>2756.1893105400013</v>
      </c>
      <c r="Z851" s="4"/>
      <c r="AA851" s="4"/>
      <c r="AB851" s="4"/>
    </row>
    <row r="852" spans="1:28" x14ac:dyDescent="0.2">
      <c r="A852" s="4">
        <v>50</v>
      </c>
      <c r="B852" s="4">
        <v>0</v>
      </c>
      <c r="C852" s="4">
        <v>0</v>
      </c>
      <c r="D852" s="4">
        <v>1</v>
      </c>
      <c r="E852" s="4">
        <v>208</v>
      </c>
      <c r="F852" s="4">
        <f>Source!V829</f>
        <v>0</v>
      </c>
      <c r="G852" s="4" t="s">
        <v>146</v>
      </c>
      <c r="H852" s="4" t="s">
        <v>147</v>
      </c>
      <c r="I852" s="4"/>
      <c r="J852" s="4"/>
      <c r="K852" s="4">
        <v>208</v>
      </c>
      <c r="L852" s="4">
        <v>22</v>
      </c>
      <c r="M852" s="4">
        <v>3</v>
      </c>
      <c r="N852" s="4" t="s">
        <v>3</v>
      </c>
      <c r="O852" s="4">
        <v>-1</v>
      </c>
      <c r="P852" s="4"/>
      <c r="Q852" s="4"/>
      <c r="R852" s="4"/>
      <c r="S852" s="4"/>
      <c r="T852" s="4"/>
      <c r="U852" s="4"/>
      <c r="V852" s="4"/>
      <c r="W852" s="4">
        <v>0</v>
      </c>
      <c r="X852" s="4">
        <v>1</v>
      </c>
      <c r="Y852" s="4">
        <v>0</v>
      </c>
      <c r="Z852" s="4"/>
      <c r="AA852" s="4"/>
      <c r="AB852" s="4"/>
    </row>
    <row r="853" spans="1:28" x14ac:dyDescent="0.2">
      <c r="A853" s="4">
        <v>50</v>
      </c>
      <c r="B853" s="4">
        <v>0</v>
      </c>
      <c r="C853" s="4">
        <v>0</v>
      </c>
      <c r="D853" s="4">
        <v>1</v>
      </c>
      <c r="E853" s="4">
        <v>209</v>
      </c>
      <c r="F853" s="4">
        <f>ROUND(Source!W829,O853)</f>
        <v>0</v>
      </c>
      <c r="G853" s="4" t="s">
        <v>148</v>
      </c>
      <c r="H853" s="4" t="s">
        <v>149</v>
      </c>
      <c r="I853" s="4"/>
      <c r="J853" s="4"/>
      <c r="K853" s="4">
        <v>209</v>
      </c>
      <c r="L853" s="4">
        <v>23</v>
      </c>
      <c r="M853" s="4">
        <v>3</v>
      </c>
      <c r="N853" s="4" t="s">
        <v>3</v>
      </c>
      <c r="O853" s="4">
        <v>2</v>
      </c>
      <c r="P853" s="4"/>
      <c r="Q853" s="4"/>
      <c r="R853" s="4"/>
      <c r="S853" s="4"/>
      <c r="T853" s="4"/>
      <c r="U853" s="4"/>
      <c r="V853" s="4"/>
      <c r="W853" s="4">
        <v>0</v>
      </c>
      <c r="X853" s="4">
        <v>1</v>
      </c>
      <c r="Y853" s="4">
        <v>0</v>
      </c>
      <c r="Z853" s="4"/>
      <c r="AA853" s="4"/>
      <c r="AB853" s="4"/>
    </row>
    <row r="854" spans="1:28" x14ac:dyDescent="0.2">
      <c r="A854" s="4">
        <v>50</v>
      </c>
      <c r="B854" s="4">
        <v>0</v>
      </c>
      <c r="C854" s="4">
        <v>0</v>
      </c>
      <c r="D854" s="4">
        <v>1</v>
      </c>
      <c r="E854" s="4">
        <v>233</v>
      </c>
      <c r="F854" s="4">
        <f>ROUND(Source!BD829,O854)</f>
        <v>0</v>
      </c>
      <c r="G854" s="4" t="s">
        <v>150</v>
      </c>
      <c r="H854" s="4" t="s">
        <v>151</v>
      </c>
      <c r="I854" s="4"/>
      <c r="J854" s="4"/>
      <c r="K854" s="4">
        <v>233</v>
      </c>
      <c r="L854" s="4">
        <v>24</v>
      </c>
      <c r="M854" s="4">
        <v>3</v>
      </c>
      <c r="N854" s="4" t="s">
        <v>3</v>
      </c>
      <c r="O854" s="4">
        <v>2</v>
      </c>
      <c r="P854" s="4"/>
      <c r="Q854" s="4"/>
      <c r="R854" s="4"/>
      <c r="S854" s="4"/>
      <c r="T854" s="4"/>
      <c r="U854" s="4"/>
      <c r="V854" s="4"/>
      <c r="W854" s="4">
        <v>0</v>
      </c>
      <c r="X854" s="4">
        <v>1</v>
      </c>
      <c r="Y854" s="4">
        <v>0</v>
      </c>
      <c r="Z854" s="4"/>
      <c r="AA854" s="4"/>
      <c r="AB854" s="4"/>
    </row>
    <row r="855" spans="1:28" x14ac:dyDescent="0.2">
      <c r="A855" s="4">
        <v>50</v>
      </c>
      <c r="B855" s="4">
        <v>0</v>
      </c>
      <c r="C855" s="4">
        <v>0</v>
      </c>
      <c r="D855" s="4">
        <v>1</v>
      </c>
      <c r="E855" s="4">
        <v>210</v>
      </c>
      <c r="F855" s="4">
        <f>ROUND(Source!X829,O855)</f>
        <v>861653.8</v>
      </c>
      <c r="G855" s="4" t="s">
        <v>152</v>
      </c>
      <c r="H855" s="4" t="s">
        <v>153</v>
      </c>
      <c r="I855" s="4"/>
      <c r="J855" s="4"/>
      <c r="K855" s="4">
        <v>210</v>
      </c>
      <c r="L855" s="4">
        <v>25</v>
      </c>
      <c r="M855" s="4">
        <v>3</v>
      </c>
      <c r="N855" s="4" t="s">
        <v>3</v>
      </c>
      <c r="O855" s="4">
        <v>2</v>
      </c>
      <c r="P855" s="4"/>
      <c r="Q855" s="4"/>
      <c r="R855" s="4"/>
      <c r="S855" s="4"/>
      <c r="T855" s="4"/>
      <c r="U855" s="4"/>
      <c r="V855" s="4"/>
      <c r="W855" s="4">
        <v>861653.8</v>
      </c>
      <c r="X855" s="4">
        <v>1</v>
      </c>
      <c r="Y855" s="4">
        <v>861653.8</v>
      </c>
      <c r="Z855" s="4"/>
      <c r="AA855" s="4"/>
      <c r="AB855" s="4"/>
    </row>
    <row r="856" spans="1:28" x14ac:dyDescent="0.2">
      <c r="A856" s="4">
        <v>50</v>
      </c>
      <c r="B856" s="4">
        <v>0</v>
      </c>
      <c r="C856" s="4">
        <v>0</v>
      </c>
      <c r="D856" s="4">
        <v>1</v>
      </c>
      <c r="E856" s="4">
        <v>211</v>
      </c>
      <c r="F856" s="4">
        <f>ROUND(Source!Y829,O856)</f>
        <v>444422.58</v>
      </c>
      <c r="G856" s="4" t="s">
        <v>154</v>
      </c>
      <c r="H856" s="4" t="s">
        <v>155</v>
      </c>
      <c r="I856" s="4"/>
      <c r="J856" s="4"/>
      <c r="K856" s="4">
        <v>211</v>
      </c>
      <c r="L856" s="4">
        <v>26</v>
      </c>
      <c r="M856" s="4">
        <v>3</v>
      </c>
      <c r="N856" s="4" t="s">
        <v>3</v>
      </c>
      <c r="O856" s="4">
        <v>2</v>
      </c>
      <c r="P856" s="4"/>
      <c r="Q856" s="4"/>
      <c r="R856" s="4"/>
      <c r="S856" s="4"/>
      <c r="T856" s="4"/>
      <c r="U856" s="4"/>
      <c r="V856" s="4"/>
      <c r="W856" s="4">
        <v>444422.58</v>
      </c>
      <c r="X856" s="4">
        <v>1</v>
      </c>
      <c r="Y856" s="4">
        <v>444422.58</v>
      </c>
      <c r="Z856" s="4"/>
      <c r="AA856" s="4"/>
      <c r="AB856" s="4"/>
    </row>
    <row r="857" spans="1:28" x14ac:dyDescent="0.2">
      <c r="A857" s="4">
        <v>50</v>
      </c>
      <c r="B857" s="4">
        <v>0</v>
      </c>
      <c r="C857" s="4">
        <v>0</v>
      </c>
      <c r="D857" s="4">
        <v>1</v>
      </c>
      <c r="E857" s="4">
        <v>224</v>
      </c>
      <c r="F857" s="4">
        <f>ROUND(Source!AR829,O857)</f>
        <v>5380452.5300000003</v>
      </c>
      <c r="G857" s="4" t="s">
        <v>156</v>
      </c>
      <c r="H857" s="4" t="s">
        <v>157</v>
      </c>
      <c r="I857" s="4"/>
      <c r="J857" s="4"/>
      <c r="K857" s="4">
        <v>224</v>
      </c>
      <c r="L857" s="4">
        <v>27</v>
      </c>
      <c r="M857" s="4">
        <v>3</v>
      </c>
      <c r="N857" s="4" t="s">
        <v>3</v>
      </c>
      <c r="O857" s="4">
        <v>2</v>
      </c>
      <c r="P857" s="4"/>
      <c r="Q857" s="4"/>
      <c r="R857" s="4"/>
      <c r="S857" s="4"/>
      <c r="T857" s="4"/>
      <c r="U857" s="4"/>
      <c r="V857" s="4"/>
      <c r="W857" s="4">
        <v>5380452.5300000003</v>
      </c>
      <c r="X857" s="4">
        <v>1</v>
      </c>
      <c r="Y857" s="4">
        <v>5380452.5300000003</v>
      </c>
      <c r="Z857" s="4"/>
      <c r="AA857" s="4"/>
      <c r="AB857" s="4"/>
    </row>
    <row r="859" spans="1:28" x14ac:dyDescent="0.2">
      <c r="A859">
        <v>71</v>
      </c>
      <c r="B859">
        <v>1</v>
      </c>
      <c r="D859">
        <v>381</v>
      </c>
      <c r="E859">
        <v>42845352</v>
      </c>
      <c r="F859" t="s">
        <v>3</v>
      </c>
      <c r="G859" t="s">
        <v>3</v>
      </c>
      <c r="H859">
        <v>-1</v>
      </c>
      <c r="I859">
        <v>-1</v>
      </c>
    </row>
    <row r="862" spans="1:28" x14ac:dyDescent="0.2">
      <c r="A862">
        <v>-1</v>
      </c>
    </row>
    <row r="864" spans="1:28" x14ac:dyDescent="0.2">
      <c r="A864" s="3">
        <v>75</v>
      </c>
      <c r="B864" s="3" t="s">
        <v>375</v>
      </c>
      <c r="C864" s="3">
        <v>2022</v>
      </c>
      <c r="D864" s="3">
        <v>0</v>
      </c>
      <c r="E864" s="3">
        <v>12</v>
      </c>
      <c r="F864" s="3"/>
      <c r="G864" s="3">
        <v>0</v>
      </c>
      <c r="H864" s="3">
        <v>2</v>
      </c>
      <c r="I864" s="3">
        <v>1</v>
      </c>
      <c r="J864" s="3">
        <v>1</v>
      </c>
      <c r="K864" s="3">
        <v>95</v>
      </c>
      <c r="L864" s="3">
        <v>65</v>
      </c>
      <c r="M864" s="3">
        <v>0</v>
      </c>
      <c r="N864" s="3">
        <v>54346617</v>
      </c>
      <c r="O864" s="3">
        <v>1</v>
      </c>
    </row>
    <row r="865" spans="1:40" x14ac:dyDescent="0.2">
      <c r="A865" s="5">
        <v>1</v>
      </c>
      <c r="B865" s="5" t="s">
        <v>376</v>
      </c>
      <c r="C865" s="5" t="s">
        <v>377</v>
      </c>
      <c r="D865" s="5">
        <v>2022</v>
      </c>
      <c r="E865" s="5">
        <v>12</v>
      </c>
      <c r="F865" s="5">
        <v>1</v>
      </c>
      <c r="G865" s="5">
        <v>1</v>
      </c>
      <c r="H865" s="5">
        <v>0</v>
      </c>
      <c r="I865" s="5">
        <v>2</v>
      </c>
      <c r="J865" s="5">
        <v>1</v>
      </c>
      <c r="K865" s="5">
        <v>1</v>
      </c>
      <c r="L865" s="5">
        <v>1</v>
      </c>
      <c r="M865" s="5">
        <v>1</v>
      </c>
      <c r="N865" s="5">
        <v>1</v>
      </c>
      <c r="O865" s="5">
        <v>1</v>
      </c>
      <c r="P865" s="5">
        <v>1</v>
      </c>
      <c r="Q865" s="5">
        <v>1</v>
      </c>
      <c r="R865" s="5" t="s">
        <v>3</v>
      </c>
      <c r="S865" s="5" t="s">
        <v>3</v>
      </c>
      <c r="T865" s="5" t="s">
        <v>3</v>
      </c>
      <c r="U865" s="5" t="s">
        <v>3</v>
      </c>
      <c r="V865" s="5" t="s">
        <v>3</v>
      </c>
      <c r="W865" s="5" t="s">
        <v>3</v>
      </c>
      <c r="X865" s="5" t="s">
        <v>3</v>
      </c>
      <c r="Y865" s="5" t="s">
        <v>3</v>
      </c>
      <c r="Z865" s="5" t="s">
        <v>3</v>
      </c>
      <c r="AA865" s="5" t="s">
        <v>378</v>
      </c>
      <c r="AB865" s="5"/>
      <c r="AC865" s="5"/>
      <c r="AD865" s="5"/>
      <c r="AE865" s="5"/>
      <c r="AF865" s="5"/>
      <c r="AG865" s="5"/>
      <c r="AH865" s="5"/>
      <c r="AI865" s="5"/>
      <c r="AJ865" s="5"/>
      <c r="AK865" s="5"/>
      <c r="AL865" s="5"/>
      <c r="AM865" s="5"/>
      <c r="AN865" s="5">
        <v>54346618</v>
      </c>
    </row>
    <row r="869" spans="1:40" x14ac:dyDescent="0.2">
      <c r="A869">
        <v>65</v>
      </c>
      <c r="C869">
        <v>1</v>
      </c>
      <c r="D869">
        <v>0</v>
      </c>
      <c r="E869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C52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379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34136</v>
      </c>
      <c r="M1">
        <v>10</v>
      </c>
      <c r="N1">
        <v>11</v>
      </c>
      <c r="O1">
        <v>6</v>
      </c>
      <c r="P1">
        <v>1</v>
      </c>
      <c r="Q1">
        <v>0</v>
      </c>
    </row>
    <row r="12" spans="1:133" x14ac:dyDescent="0.2">
      <c r="A12" s="1">
        <v>1</v>
      </c>
      <c r="B12" s="1">
        <v>51</v>
      </c>
      <c r="C12" s="1">
        <v>0</v>
      </c>
      <c r="D12" s="1"/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160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6</v>
      </c>
      <c r="AC12" s="1" t="s">
        <v>3</v>
      </c>
      <c r="AD12" s="1" t="s">
        <v>7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>
        <v>0</v>
      </c>
      <c r="BC12" s="1"/>
      <c r="BD12" s="1"/>
      <c r="BE12" s="1"/>
      <c r="BF12" s="1"/>
      <c r="BG12" s="1"/>
      <c r="BH12" s="1" t="s">
        <v>8</v>
      </c>
      <c r="BI12" s="1" t="s">
        <v>9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1</v>
      </c>
      <c r="BW12" s="1">
        <v>0</v>
      </c>
      <c r="BX12" s="1">
        <v>0</v>
      </c>
      <c r="BY12" s="1" t="s">
        <v>10</v>
      </c>
      <c r="BZ12" s="1" t="s">
        <v>11</v>
      </c>
      <c r="CA12" s="1" t="s">
        <v>12</v>
      </c>
      <c r="CB12" s="1" t="s">
        <v>12</v>
      </c>
      <c r="CC12" s="1" t="s">
        <v>12</v>
      </c>
      <c r="CD12" s="1" t="s">
        <v>12</v>
      </c>
      <c r="CE12" s="1" t="s">
        <v>13</v>
      </c>
      <c r="CF12" s="1">
        <v>0</v>
      </c>
      <c r="CG12" s="1">
        <v>0</v>
      </c>
      <c r="CH12" s="1">
        <v>40968</v>
      </c>
      <c r="CI12" s="1" t="s">
        <v>3</v>
      </c>
      <c r="CJ12" s="1" t="s">
        <v>3</v>
      </c>
      <c r="CK12" s="1">
        <v>66</v>
      </c>
      <c r="CL12" s="1"/>
      <c r="CM12" s="1"/>
      <c r="CN12" s="1"/>
      <c r="CO12" s="1"/>
      <c r="CP12" s="1"/>
      <c r="CQ12" s="1" t="s">
        <v>14</v>
      </c>
      <c r="CR12" s="1" t="s">
        <v>15</v>
      </c>
      <c r="CS12" s="1">
        <v>41660</v>
      </c>
      <c r="CT12" s="1">
        <v>1</v>
      </c>
      <c r="CU12" s="1">
        <v>66</v>
      </c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x14ac:dyDescent="0.2">
      <c r="A14" s="1">
        <v>22</v>
      </c>
      <c r="B14" s="1">
        <v>1</v>
      </c>
      <c r="C14" s="1">
        <v>0</v>
      </c>
      <c r="D14" s="1">
        <v>54346617</v>
      </c>
      <c r="E14" s="1">
        <v>0</v>
      </c>
      <c r="F14" s="1">
        <v>2</v>
      </c>
      <c r="G14" s="1">
        <v>1</v>
      </c>
      <c r="H14" s="1"/>
      <c r="I14" s="1"/>
      <c r="J14" s="1"/>
      <c r="K14" s="1"/>
      <c r="L14" s="1"/>
      <c r="M14" s="1"/>
      <c r="N14" s="1"/>
      <c r="O14" s="1"/>
    </row>
    <row r="16" spans="1:133" x14ac:dyDescent="0.2">
      <c r="A16" s="6">
        <v>3</v>
      </c>
      <c r="B16" s="6">
        <v>0</v>
      </c>
      <c r="C16" s="6" t="s">
        <v>16</v>
      </c>
      <c r="D16" s="6" t="s">
        <v>331</v>
      </c>
      <c r="E16" s="7">
        <f>ROUND((Source!F544)/1000,2)</f>
        <v>571.51</v>
      </c>
      <c r="F16" s="7">
        <f>ROUND((Source!F545)/1000,2)</f>
        <v>1532.06</v>
      </c>
      <c r="G16" s="7">
        <f>ROUND((Source!F536)/1000,2)</f>
        <v>0</v>
      </c>
      <c r="H16" s="7">
        <f>ROUND((Source!F546)/1000+(Source!F547)/1000,2)</f>
        <v>546.97</v>
      </c>
      <c r="I16" s="7">
        <f>E16+F16+G16+H16</f>
        <v>2650.54</v>
      </c>
      <c r="J16" s="7">
        <f>ROUND((Source!F542+Source!F541)/1000,2)</f>
        <v>699.52</v>
      </c>
      <c r="AI16" s="6">
        <v>0</v>
      </c>
      <c r="AJ16" s="6">
        <v>-1</v>
      </c>
      <c r="AK16" s="6" t="s">
        <v>3</v>
      </c>
      <c r="AL16" s="6" t="s">
        <v>3</v>
      </c>
      <c r="AM16" s="6" t="s">
        <v>3</v>
      </c>
      <c r="AN16" s="6">
        <v>0</v>
      </c>
      <c r="AO16" s="6" t="s">
        <v>3</v>
      </c>
      <c r="AP16" s="6" t="s">
        <v>3</v>
      </c>
      <c r="AT16" s="7">
        <v>1742008.82</v>
      </c>
      <c r="AU16" s="7">
        <v>855497.28</v>
      </c>
      <c r="AV16" s="7">
        <v>0</v>
      </c>
      <c r="AW16" s="7">
        <v>0</v>
      </c>
      <c r="AX16" s="7">
        <v>0</v>
      </c>
      <c r="AY16" s="7">
        <v>341147.07</v>
      </c>
      <c r="AZ16" s="7">
        <v>154157.44</v>
      </c>
      <c r="BA16" s="7">
        <v>545364.47</v>
      </c>
      <c r="BB16" s="7">
        <v>571514.06999999995</v>
      </c>
      <c r="BC16" s="7">
        <v>1532062.13</v>
      </c>
      <c r="BD16" s="7">
        <v>546968.92000000004</v>
      </c>
      <c r="BE16" s="7">
        <v>0</v>
      </c>
      <c r="BF16" s="7">
        <v>1395.8600116799998</v>
      </c>
      <c r="BG16" s="7">
        <v>0</v>
      </c>
      <c r="BH16" s="7">
        <v>0</v>
      </c>
      <c r="BI16" s="7">
        <v>435829.17</v>
      </c>
      <c r="BJ16" s="7">
        <v>226055.2</v>
      </c>
      <c r="BK16" s="7">
        <v>2650545.12</v>
      </c>
    </row>
    <row r="18" spans="1:19" x14ac:dyDescent="0.2">
      <c r="A18">
        <v>51</v>
      </c>
      <c r="E18" s="8">
        <f>SUMIF(A16:A17,3,E16:E17)</f>
        <v>571.51</v>
      </c>
      <c r="F18" s="8">
        <f>SUMIF(A16:A17,3,F16:F17)</f>
        <v>1532.06</v>
      </c>
      <c r="G18" s="8">
        <f>SUMIF(A16:A17,3,G16:G17)</f>
        <v>0</v>
      </c>
      <c r="H18" s="8">
        <f>SUMIF(A16:A17,3,H16:H17)</f>
        <v>546.97</v>
      </c>
      <c r="I18" s="8">
        <f>SUMIF(A16:A17,3,I16:I17)</f>
        <v>2650.54</v>
      </c>
      <c r="J18" s="8">
        <f>SUMIF(A16:A17,3,J16:J17)</f>
        <v>699.52</v>
      </c>
      <c r="K18" s="8"/>
      <c r="L18" s="8"/>
      <c r="M18" s="8"/>
      <c r="N18" s="8"/>
      <c r="O18" s="8"/>
      <c r="P18" s="8"/>
      <c r="Q18" s="8"/>
      <c r="R18" s="8"/>
      <c r="S18" s="8"/>
    </row>
    <row r="20" spans="1:19" x14ac:dyDescent="0.2">
      <c r="A20" s="4">
        <v>50</v>
      </c>
      <c r="B20" s="4">
        <v>0</v>
      </c>
      <c r="C20" s="4">
        <v>0</v>
      </c>
      <c r="D20" s="4">
        <v>1</v>
      </c>
      <c r="E20" s="4">
        <v>201</v>
      </c>
      <c r="F20" s="4">
        <v>3557101.32</v>
      </c>
      <c r="G20" s="4" t="s">
        <v>104</v>
      </c>
      <c r="H20" s="4" t="s">
        <v>105</v>
      </c>
      <c r="I20" s="4"/>
      <c r="J20" s="4"/>
      <c r="K20" s="4">
        <v>201</v>
      </c>
      <c r="L20" s="4">
        <v>1</v>
      </c>
      <c r="M20" s="4">
        <v>3</v>
      </c>
      <c r="N20" s="4" t="s">
        <v>3</v>
      </c>
      <c r="O20" s="4">
        <v>2</v>
      </c>
      <c r="P20" s="4"/>
    </row>
    <row r="21" spans="1:19" x14ac:dyDescent="0.2">
      <c r="A21" s="4">
        <v>50</v>
      </c>
      <c r="B21" s="4">
        <v>0</v>
      </c>
      <c r="C21" s="4">
        <v>0</v>
      </c>
      <c r="D21" s="4">
        <v>1</v>
      </c>
      <c r="E21" s="4">
        <v>202</v>
      </c>
      <c r="F21" s="4">
        <v>1774066.22</v>
      </c>
      <c r="G21" s="4" t="s">
        <v>106</v>
      </c>
      <c r="H21" s="4" t="s">
        <v>107</v>
      </c>
      <c r="I21" s="4"/>
      <c r="J21" s="4"/>
      <c r="K21" s="4">
        <v>202</v>
      </c>
      <c r="L21" s="4">
        <v>2</v>
      </c>
      <c r="M21" s="4">
        <v>3</v>
      </c>
      <c r="N21" s="4" t="s">
        <v>3</v>
      </c>
      <c r="O21" s="4">
        <v>2</v>
      </c>
      <c r="P21" s="4"/>
    </row>
    <row r="22" spans="1:19" x14ac:dyDescent="0.2">
      <c r="A22" s="4">
        <v>50</v>
      </c>
      <c r="B22" s="4">
        <v>0</v>
      </c>
      <c r="C22" s="4">
        <v>0</v>
      </c>
      <c r="D22" s="4">
        <v>1</v>
      </c>
      <c r="E22" s="4">
        <v>222</v>
      </c>
      <c r="F22" s="4">
        <v>0</v>
      </c>
      <c r="G22" s="4" t="s">
        <v>108</v>
      </c>
      <c r="H22" s="4" t="s">
        <v>109</v>
      </c>
      <c r="I22" s="4"/>
      <c r="J22" s="4"/>
      <c r="K22" s="4">
        <v>222</v>
      </c>
      <c r="L22" s="4">
        <v>3</v>
      </c>
      <c r="M22" s="4">
        <v>3</v>
      </c>
      <c r="N22" s="4" t="s">
        <v>3</v>
      </c>
      <c r="O22" s="4">
        <v>2</v>
      </c>
      <c r="P22" s="4"/>
    </row>
    <row r="23" spans="1:19" x14ac:dyDescent="0.2">
      <c r="A23" s="4">
        <v>50</v>
      </c>
      <c r="B23" s="4">
        <v>0</v>
      </c>
      <c r="C23" s="4">
        <v>0</v>
      </c>
      <c r="D23" s="4">
        <v>1</v>
      </c>
      <c r="E23" s="4">
        <v>225</v>
      </c>
      <c r="F23" s="4">
        <v>1774066.22</v>
      </c>
      <c r="G23" s="4" t="s">
        <v>110</v>
      </c>
      <c r="H23" s="4" t="s">
        <v>111</v>
      </c>
      <c r="I23" s="4"/>
      <c r="J23" s="4"/>
      <c r="K23" s="4">
        <v>225</v>
      </c>
      <c r="L23" s="4">
        <v>4</v>
      </c>
      <c r="M23" s="4">
        <v>3</v>
      </c>
      <c r="N23" s="4" t="s">
        <v>3</v>
      </c>
      <c r="O23" s="4">
        <v>2</v>
      </c>
      <c r="P23" s="4"/>
    </row>
    <row r="24" spans="1:19" x14ac:dyDescent="0.2">
      <c r="A24" s="4">
        <v>50</v>
      </c>
      <c r="B24" s="4">
        <v>0</v>
      </c>
      <c r="C24" s="4">
        <v>0</v>
      </c>
      <c r="D24" s="4">
        <v>1</v>
      </c>
      <c r="E24" s="4">
        <v>226</v>
      </c>
      <c r="F24" s="4">
        <v>1774066.22</v>
      </c>
      <c r="G24" s="4" t="s">
        <v>112</v>
      </c>
      <c r="H24" s="4" t="s">
        <v>113</v>
      </c>
      <c r="I24" s="4"/>
      <c r="J24" s="4"/>
      <c r="K24" s="4">
        <v>226</v>
      </c>
      <c r="L24" s="4">
        <v>5</v>
      </c>
      <c r="M24" s="4">
        <v>3</v>
      </c>
      <c r="N24" s="4" t="s">
        <v>3</v>
      </c>
      <c r="O24" s="4">
        <v>2</v>
      </c>
      <c r="P24" s="4"/>
    </row>
    <row r="25" spans="1:19" x14ac:dyDescent="0.2">
      <c r="A25" s="4">
        <v>50</v>
      </c>
      <c r="B25" s="4">
        <v>0</v>
      </c>
      <c r="C25" s="4">
        <v>0</v>
      </c>
      <c r="D25" s="4">
        <v>1</v>
      </c>
      <c r="E25" s="4">
        <v>227</v>
      </c>
      <c r="F25" s="4">
        <v>0</v>
      </c>
      <c r="G25" s="4" t="s">
        <v>114</v>
      </c>
      <c r="H25" s="4" t="s">
        <v>115</v>
      </c>
      <c r="I25" s="4"/>
      <c r="J25" s="4"/>
      <c r="K25" s="4">
        <v>227</v>
      </c>
      <c r="L25" s="4">
        <v>6</v>
      </c>
      <c r="M25" s="4">
        <v>3</v>
      </c>
      <c r="N25" s="4" t="s">
        <v>3</v>
      </c>
      <c r="O25" s="4">
        <v>2</v>
      </c>
      <c r="P25" s="4"/>
    </row>
    <row r="26" spans="1:19" x14ac:dyDescent="0.2">
      <c r="A26" s="4">
        <v>50</v>
      </c>
      <c r="B26" s="4">
        <v>0</v>
      </c>
      <c r="C26" s="4">
        <v>0</v>
      </c>
      <c r="D26" s="4">
        <v>1</v>
      </c>
      <c r="E26" s="4">
        <v>228</v>
      </c>
      <c r="F26" s="4">
        <v>1774066.22</v>
      </c>
      <c r="G26" s="4" t="s">
        <v>116</v>
      </c>
      <c r="H26" s="4" t="s">
        <v>117</v>
      </c>
      <c r="I26" s="4"/>
      <c r="J26" s="4"/>
      <c r="K26" s="4">
        <v>228</v>
      </c>
      <c r="L26" s="4">
        <v>7</v>
      </c>
      <c r="M26" s="4">
        <v>3</v>
      </c>
      <c r="N26" s="4" t="s">
        <v>3</v>
      </c>
      <c r="O26" s="4">
        <v>2</v>
      </c>
      <c r="P26" s="4"/>
    </row>
    <row r="27" spans="1:19" x14ac:dyDescent="0.2">
      <c r="A27" s="4">
        <v>50</v>
      </c>
      <c r="B27" s="4">
        <v>0</v>
      </c>
      <c r="C27" s="4">
        <v>0</v>
      </c>
      <c r="D27" s="4">
        <v>1</v>
      </c>
      <c r="E27" s="4">
        <v>216</v>
      </c>
      <c r="F27" s="4">
        <v>0</v>
      </c>
      <c r="G27" s="4" t="s">
        <v>118</v>
      </c>
      <c r="H27" s="4" t="s">
        <v>119</v>
      </c>
      <c r="I27" s="4"/>
      <c r="J27" s="4"/>
      <c r="K27" s="4">
        <v>216</v>
      </c>
      <c r="L27" s="4">
        <v>8</v>
      </c>
      <c r="M27" s="4">
        <v>3</v>
      </c>
      <c r="N27" s="4" t="s">
        <v>3</v>
      </c>
      <c r="O27" s="4">
        <v>2</v>
      </c>
      <c r="P27" s="4"/>
    </row>
    <row r="28" spans="1:19" x14ac:dyDescent="0.2">
      <c r="A28" s="4">
        <v>50</v>
      </c>
      <c r="B28" s="4">
        <v>0</v>
      </c>
      <c r="C28" s="4">
        <v>0</v>
      </c>
      <c r="D28" s="4">
        <v>1</v>
      </c>
      <c r="E28" s="4">
        <v>223</v>
      </c>
      <c r="F28" s="4">
        <v>0</v>
      </c>
      <c r="G28" s="4" t="s">
        <v>120</v>
      </c>
      <c r="H28" s="4" t="s">
        <v>121</v>
      </c>
      <c r="I28" s="4"/>
      <c r="J28" s="4"/>
      <c r="K28" s="4">
        <v>223</v>
      </c>
      <c r="L28" s="4">
        <v>9</v>
      </c>
      <c r="M28" s="4">
        <v>3</v>
      </c>
      <c r="N28" s="4" t="s">
        <v>3</v>
      </c>
      <c r="O28" s="4">
        <v>2</v>
      </c>
      <c r="P28" s="4"/>
    </row>
    <row r="29" spans="1:19" x14ac:dyDescent="0.2">
      <c r="A29" s="4">
        <v>50</v>
      </c>
      <c r="B29" s="4">
        <v>0</v>
      </c>
      <c r="C29" s="4">
        <v>0</v>
      </c>
      <c r="D29" s="4">
        <v>1</v>
      </c>
      <c r="E29" s="4">
        <v>229</v>
      </c>
      <c r="F29" s="4">
        <v>0</v>
      </c>
      <c r="G29" s="4" t="s">
        <v>122</v>
      </c>
      <c r="H29" s="4" t="s">
        <v>123</v>
      </c>
      <c r="I29" s="4"/>
      <c r="J29" s="4"/>
      <c r="K29" s="4">
        <v>229</v>
      </c>
      <c r="L29" s="4">
        <v>10</v>
      </c>
      <c r="M29" s="4">
        <v>3</v>
      </c>
      <c r="N29" s="4" t="s">
        <v>3</v>
      </c>
      <c r="O29" s="4">
        <v>2</v>
      </c>
      <c r="P29" s="4"/>
    </row>
    <row r="30" spans="1:19" x14ac:dyDescent="0.2">
      <c r="A30" s="4">
        <v>50</v>
      </c>
      <c r="B30" s="4">
        <v>0</v>
      </c>
      <c r="C30" s="4">
        <v>0</v>
      </c>
      <c r="D30" s="4">
        <v>1</v>
      </c>
      <c r="E30" s="4">
        <v>203</v>
      </c>
      <c r="F30" s="4">
        <v>711449.13</v>
      </c>
      <c r="G30" s="4" t="s">
        <v>124</v>
      </c>
      <c r="H30" s="4" t="s">
        <v>125</v>
      </c>
      <c r="I30" s="4"/>
      <c r="J30" s="4"/>
      <c r="K30" s="4">
        <v>203</v>
      </c>
      <c r="L30" s="4">
        <v>11</v>
      </c>
      <c r="M30" s="4">
        <v>3</v>
      </c>
      <c r="N30" s="4" t="s">
        <v>3</v>
      </c>
      <c r="O30" s="4">
        <v>2</v>
      </c>
      <c r="P30" s="4"/>
    </row>
    <row r="31" spans="1:19" x14ac:dyDescent="0.2">
      <c r="A31" s="4">
        <v>50</v>
      </c>
      <c r="B31" s="4">
        <v>0</v>
      </c>
      <c r="C31" s="4">
        <v>0</v>
      </c>
      <c r="D31" s="4">
        <v>1</v>
      </c>
      <c r="E31" s="4">
        <v>231</v>
      </c>
      <c r="F31" s="4">
        <v>0</v>
      </c>
      <c r="G31" s="4" t="s">
        <v>126</v>
      </c>
      <c r="H31" s="4" t="s">
        <v>127</v>
      </c>
      <c r="I31" s="4"/>
      <c r="J31" s="4"/>
      <c r="K31" s="4">
        <v>231</v>
      </c>
      <c r="L31" s="4">
        <v>12</v>
      </c>
      <c r="M31" s="4">
        <v>3</v>
      </c>
      <c r="N31" s="4" t="s">
        <v>3</v>
      </c>
      <c r="O31" s="4">
        <v>2</v>
      </c>
      <c r="P31" s="4"/>
    </row>
    <row r="32" spans="1:19" x14ac:dyDescent="0.2">
      <c r="A32" s="4">
        <v>50</v>
      </c>
      <c r="B32" s="4">
        <v>0</v>
      </c>
      <c r="C32" s="4">
        <v>0</v>
      </c>
      <c r="D32" s="4">
        <v>1</v>
      </c>
      <c r="E32" s="4">
        <v>204</v>
      </c>
      <c r="F32" s="4">
        <v>323296.73</v>
      </c>
      <c r="G32" s="4" t="s">
        <v>128</v>
      </c>
      <c r="H32" s="4" t="s">
        <v>129</v>
      </c>
      <c r="I32" s="4"/>
      <c r="J32" s="4"/>
      <c r="K32" s="4">
        <v>204</v>
      </c>
      <c r="L32" s="4">
        <v>13</v>
      </c>
      <c r="M32" s="4">
        <v>3</v>
      </c>
      <c r="N32" s="4" t="s">
        <v>3</v>
      </c>
      <c r="O32" s="4">
        <v>2</v>
      </c>
      <c r="P32" s="4"/>
    </row>
    <row r="33" spans="1:16" x14ac:dyDescent="0.2">
      <c r="A33" s="4">
        <v>50</v>
      </c>
      <c r="B33" s="4">
        <v>0</v>
      </c>
      <c r="C33" s="4">
        <v>0</v>
      </c>
      <c r="D33" s="4">
        <v>1</v>
      </c>
      <c r="E33" s="4">
        <v>205</v>
      </c>
      <c r="F33" s="4">
        <v>1071585.97</v>
      </c>
      <c r="G33" s="4" t="s">
        <v>130</v>
      </c>
      <c r="H33" s="4" t="s">
        <v>131</v>
      </c>
      <c r="I33" s="4"/>
      <c r="J33" s="4"/>
      <c r="K33" s="4">
        <v>205</v>
      </c>
      <c r="L33" s="4">
        <v>14</v>
      </c>
      <c r="M33" s="4">
        <v>3</v>
      </c>
      <c r="N33" s="4" t="s">
        <v>3</v>
      </c>
      <c r="O33" s="4">
        <v>2</v>
      </c>
      <c r="P33" s="4"/>
    </row>
    <row r="34" spans="1:16" x14ac:dyDescent="0.2">
      <c r="A34" s="4">
        <v>50</v>
      </c>
      <c r="B34" s="4">
        <v>0</v>
      </c>
      <c r="C34" s="4">
        <v>0</v>
      </c>
      <c r="D34" s="4">
        <v>1</v>
      </c>
      <c r="E34" s="4">
        <v>232</v>
      </c>
      <c r="F34" s="4">
        <v>0</v>
      </c>
      <c r="G34" s="4" t="s">
        <v>132</v>
      </c>
      <c r="H34" s="4" t="s">
        <v>133</v>
      </c>
      <c r="I34" s="4"/>
      <c r="J34" s="4"/>
      <c r="K34" s="4">
        <v>232</v>
      </c>
      <c r="L34" s="4">
        <v>15</v>
      </c>
      <c r="M34" s="4">
        <v>3</v>
      </c>
      <c r="N34" s="4" t="s">
        <v>3</v>
      </c>
      <c r="O34" s="4">
        <v>2</v>
      </c>
      <c r="P34" s="4"/>
    </row>
    <row r="35" spans="1:16" x14ac:dyDescent="0.2">
      <c r="A35" s="4">
        <v>50</v>
      </c>
      <c r="B35" s="4">
        <v>0</v>
      </c>
      <c r="C35" s="4">
        <v>0</v>
      </c>
      <c r="D35" s="4">
        <v>1</v>
      </c>
      <c r="E35" s="4">
        <v>214</v>
      </c>
      <c r="F35" s="4">
        <v>1234731.79</v>
      </c>
      <c r="G35" s="4" t="s">
        <v>134</v>
      </c>
      <c r="H35" s="4" t="s">
        <v>135</v>
      </c>
      <c r="I35" s="4"/>
      <c r="J35" s="4"/>
      <c r="K35" s="4">
        <v>214</v>
      </c>
      <c r="L35" s="4">
        <v>16</v>
      </c>
      <c r="M35" s="4">
        <v>3</v>
      </c>
      <c r="N35" s="4" t="s">
        <v>3</v>
      </c>
      <c r="O35" s="4">
        <v>2</v>
      </c>
      <c r="P35" s="4"/>
    </row>
    <row r="36" spans="1:16" x14ac:dyDescent="0.2">
      <c r="A36" s="4">
        <v>50</v>
      </c>
      <c r="B36" s="4">
        <v>0</v>
      </c>
      <c r="C36" s="4">
        <v>0</v>
      </c>
      <c r="D36" s="4">
        <v>1</v>
      </c>
      <c r="E36" s="4">
        <v>215</v>
      </c>
      <c r="F36" s="4">
        <v>3112562.73</v>
      </c>
      <c r="G36" s="4" t="s">
        <v>136</v>
      </c>
      <c r="H36" s="4" t="s">
        <v>137</v>
      </c>
      <c r="I36" s="4"/>
      <c r="J36" s="4"/>
      <c r="K36" s="4">
        <v>215</v>
      </c>
      <c r="L36" s="4">
        <v>17</v>
      </c>
      <c r="M36" s="4">
        <v>3</v>
      </c>
      <c r="N36" s="4" t="s">
        <v>3</v>
      </c>
      <c r="O36" s="4">
        <v>2</v>
      </c>
      <c r="P36" s="4"/>
    </row>
    <row r="37" spans="1:16" x14ac:dyDescent="0.2">
      <c r="A37" s="4">
        <v>50</v>
      </c>
      <c r="B37" s="4">
        <v>0</v>
      </c>
      <c r="C37" s="4">
        <v>0</v>
      </c>
      <c r="D37" s="4">
        <v>1</v>
      </c>
      <c r="E37" s="4">
        <v>217</v>
      </c>
      <c r="F37" s="4">
        <v>1033158.01</v>
      </c>
      <c r="G37" s="4" t="s">
        <v>138</v>
      </c>
      <c r="H37" s="4" t="s">
        <v>139</v>
      </c>
      <c r="I37" s="4"/>
      <c r="J37" s="4"/>
      <c r="K37" s="4">
        <v>217</v>
      </c>
      <c r="L37" s="4">
        <v>18</v>
      </c>
      <c r="M37" s="4">
        <v>3</v>
      </c>
      <c r="N37" s="4" t="s">
        <v>3</v>
      </c>
      <c r="O37" s="4">
        <v>2</v>
      </c>
      <c r="P37" s="4"/>
    </row>
    <row r="38" spans="1:16" x14ac:dyDescent="0.2">
      <c r="A38" s="4">
        <v>50</v>
      </c>
      <c r="B38" s="4">
        <v>0</v>
      </c>
      <c r="C38" s="4">
        <v>0</v>
      </c>
      <c r="D38" s="4">
        <v>1</v>
      </c>
      <c r="E38" s="4">
        <v>230</v>
      </c>
      <c r="F38" s="4">
        <v>0</v>
      </c>
      <c r="G38" s="4" t="s">
        <v>140</v>
      </c>
      <c r="H38" s="4" t="s">
        <v>141</v>
      </c>
      <c r="I38" s="4"/>
      <c r="J38" s="4"/>
      <c r="K38" s="4">
        <v>230</v>
      </c>
      <c r="L38" s="4">
        <v>19</v>
      </c>
      <c r="M38" s="4">
        <v>3</v>
      </c>
      <c r="N38" s="4" t="s">
        <v>3</v>
      </c>
      <c r="O38" s="4">
        <v>2</v>
      </c>
      <c r="P38" s="4"/>
    </row>
    <row r="39" spans="1:16" x14ac:dyDescent="0.2">
      <c r="A39" s="4">
        <v>50</v>
      </c>
      <c r="B39" s="4">
        <v>0</v>
      </c>
      <c r="C39" s="4">
        <v>0</v>
      </c>
      <c r="D39" s="4">
        <v>1</v>
      </c>
      <c r="E39" s="4">
        <v>206</v>
      </c>
      <c r="F39" s="4">
        <v>0</v>
      </c>
      <c r="G39" s="4" t="s">
        <v>142</v>
      </c>
      <c r="H39" s="4" t="s">
        <v>143</v>
      </c>
      <c r="I39" s="4"/>
      <c r="J39" s="4"/>
      <c r="K39" s="4">
        <v>206</v>
      </c>
      <c r="L39" s="4">
        <v>20</v>
      </c>
      <c r="M39" s="4">
        <v>3</v>
      </c>
      <c r="N39" s="4" t="s">
        <v>3</v>
      </c>
      <c r="O39" s="4">
        <v>2</v>
      </c>
      <c r="P39" s="4"/>
    </row>
    <row r="40" spans="1:16" x14ac:dyDescent="0.2">
      <c r="A40" s="4">
        <v>50</v>
      </c>
      <c r="B40" s="4">
        <v>0</v>
      </c>
      <c r="C40" s="4">
        <v>0</v>
      </c>
      <c r="D40" s="4">
        <v>1</v>
      </c>
      <c r="E40" s="4">
        <v>207</v>
      </c>
      <c r="F40" s="4">
        <v>2756.1893105400013</v>
      </c>
      <c r="G40" s="4" t="s">
        <v>144</v>
      </c>
      <c r="H40" s="4" t="s">
        <v>145</v>
      </c>
      <c r="I40" s="4"/>
      <c r="J40" s="4"/>
      <c r="K40" s="4">
        <v>207</v>
      </c>
      <c r="L40" s="4">
        <v>21</v>
      </c>
      <c r="M40" s="4">
        <v>3</v>
      </c>
      <c r="N40" s="4" t="s">
        <v>3</v>
      </c>
      <c r="O40" s="4">
        <v>-1</v>
      </c>
      <c r="P40" s="4"/>
    </row>
    <row r="41" spans="1:16" x14ac:dyDescent="0.2">
      <c r="A41" s="4">
        <v>50</v>
      </c>
      <c r="B41" s="4">
        <v>0</v>
      </c>
      <c r="C41" s="4">
        <v>0</v>
      </c>
      <c r="D41" s="4">
        <v>1</v>
      </c>
      <c r="E41" s="4">
        <v>208</v>
      </c>
      <c r="F41" s="4">
        <v>0</v>
      </c>
      <c r="G41" s="4" t="s">
        <v>146</v>
      </c>
      <c r="H41" s="4" t="s">
        <v>147</v>
      </c>
      <c r="I41" s="4"/>
      <c r="J41" s="4"/>
      <c r="K41" s="4">
        <v>208</v>
      </c>
      <c r="L41" s="4">
        <v>22</v>
      </c>
      <c r="M41" s="4">
        <v>3</v>
      </c>
      <c r="N41" s="4" t="s">
        <v>3</v>
      </c>
      <c r="O41" s="4">
        <v>-1</v>
      </c>
      <c r="P41" s="4"/>
    </row>
    <row r="42" spans="1:16" x14ac:dyDescent="0.2">
      <c r="A42" s="4">
        <v>50</v>
      </c>
      <c r="B42" s="4">
        <v>0</v>
      </c>
      <c r="C42" s="4">
        <v>0</v>
      </c>
      <c r="D42" s="4">
        <v>1</v>
      </c>
      <c r="E42" s="4">
        <v>209</v>
      </c>
      <c r="F42" s="4">
        <v>0</v>
      </c>
      <c r="G42" s="4" t="s">
        <v>148</v>
      </c>
      <c r="H42" s="4" t="s">
        <v>149</v>
      </c>
      <c r="I42" s="4"/>
      <c r="J42" s="4"/>
      <c r="K42" s="4">
        <v>209</v>
      </c>
      <c r="L42" s="4">
        <v>23</v>
      </c>
      <c r="M42" s="4">
        <v>3</v>
      </c>
      <c r="N42" s="4" t="s">
        <v>3</v>
      </c>
      <c r="O42" s="4">
        <v>2</v>
      </c>
      <c r="P42" s="4"/>
    </row>
    <row r="43" spans="1:16" x14ac:dyDescent="0.2">
      <c r="A43" s="4">
        <v>50</v>
      </c>
      <c r="B43" s="4">
        <v>0</v>
      </c>
      <c r="C43" s="4">
        <v>0</v>
      </c>
      <c r="D43" s="4">
        <v>1</v>
      </c>
      <c r="E43" s="4">
        <v>233</v>
      </c>
      <c r="F43" s="4">
        <v>0</v>
      </c>
      <c r="G43" s="4" t="s">
        <v>150</v>
      </c>
      <c r="H43" s="4" t="s">
        <v>151</v>
      </c>
      <c r="I43" s="4"/>
      <c r="J43" s="4"/>
      <c r="K43" s="4">
        <v>233</v>
      </c>
      <c r="L43" s="4">
        <v>24</v>
      </c>
      <c r="M43" s="4">
        <v>3</v>
      </c>
      <c r="N43" s="4" t="s">
        <v>3</v>
      </c>
      <c r="O43" s="4">
        <v>2</v>
      </c>
      <c r="P43" s="4"/>
    </row>
    <row r="44" spans="1:16" x14ac:dyDescent="0.2">
      <c r="A44" s="4">
        <v>50</v>
      </c>
      <c r="B44" s="4">
        <v>0</v>
      </c>
      <c r="C44" s="4">
        <v>0</v>
      </c>
      <c r="D44" s="4">
        <v>1</v>
      </c>
      <c r="E44" s="4">
        <v>210</v>
      </c>
      <c r="F44" s="4">
        <v>861653.8</v>
      </c>
      <c r="G44" s="4" t="s">
        <v>152</v>
      </c>
      <c r="H44" s="4" t="s">
        <v>153</v>
      </c>
      <c r="I44" s="4"/>
      <c r="J44" s="4"/>
      <c r="K44" s="4">
        <v>210</v>
      </c>
      <c r="L44" s="4">
        <v>25</v>
      </c>
      <c r="M44" s="4">
        <v>3</v>
      </c>
      <c r="N44" s="4" t="s">
        <v>3</v>
      </c>
      <c r="O44" s="4">
        <v>2</v>
      </c>
      <c r="P44" s="4"/>
    </row>
    <row r="45" spans="1:16" x14ac:dyDescent="0.2">
      <c r="A45" s="4">
        <v>50</v>
      </c>
      <c r="B45" s="4">
        <v>0</v>
      </c>
      <c r="C45" s="4">
        <v>0</v>
      </c>
      <c r="D45" s="4">
        <v>1</v>
      </c>
      <c r="E45" s="4">
        <v>211</v>
      </c>
      <c r="F45" s="4">
        <v>444422.58</v>
      </c>
      <c r="G45" s="4" t="s">
        <v>154</v>
      </c>
      <c r="H45" s="4" t="s">
        <v>155</v>
      </c>
      <c r="I45" s="4"/>
      <c r="J45" s="4"/>
      <c r="K45" s="4">
        <v>211</v>
      </c>
      <c r="L45" s="4">
        <v>26</v>
      </c>
      <c r="M45" s="4">
        <v>3</v>
      </c>
      <c r="N45" s="4" t="s">
        <v>3</v>
      </c>
      <c r="O45" s="4">
        <v>2</v>
      </c>
      <c r="P45" s="4"/>
    </row>
    <row r="46" spans="1:16" x14ac:dyDescent="0.2">
      <c r="A46" s="4">
        <v>50</v>
      </c>
      <c r="B46" s="4">
        <v>0</v>
      </c>
      <c r="C46" s="4">
        <v>0</v>
      </c>
      <c r="D46" s="4">
        <v>1</v>
      </c>
      <c r="E46" s="4">
        <v>224</v>
      </c>
      <c r="F46" s="4">
        <v>5380452.5300000003</v>
      </c>
      <c r="G46" s="4" t="s">
        <v>156</v>
      </c>
      <c r="H46" s="4" t="s">
        <v>157</v>
      </c>
      <c r="I46" s="4"/>
      <c r="J46" s="4"/>
      <c r="K46" s="4">
        <v>224</v>
      </c>
      <c r="L46" s="4">
        <v>27</v>
      </c>
      <c r="M46" s="4">
        <v>3</v>
      </c>
      <c r="N46" s="4" t="s">
        <v>3</v>
      </c>
      <c r="O46" s="4">
        <v>2</v>
      </c>
      <c r="P46" s="4"/>
    </row>
    <row r="48" spans="1:16" x14ac:dyDescent="0.2">
      <c r="A48">
        <v>-1</v>
      </c>
    </row>
    <row r="51" spans="1:40" x14ac:dyDescent="0.2">
      <c r="A51" s="3">
        <v>75</v>
      </c>
      <c r="B51" s="3" t="s">
        <v>375</v>
      </c>
      <c r="C51" s="3">
        <v>2022</v>
      </c>
      <c r="D51" s="3">
        <v>0</v>
      </c>
      <c r="E51" s="3">
        <v>12</v>
      </c>
      <c r="F51" s="3"/>
      <c r="G51" s="3">
        <v>0</v>
      </c>
      <c r="H51" s="3">
        <v>2</v>
      </c>
      <c r="I51" s="3">
        <v>1</v>
      </c>
      <c r="J51" s="3">
        <v>1</v>
      </c>
      <c r="K51" s="3">
        <v>95</v>
      </c>
      <c r="L51" s="3">
        <v>65</v>
      </c>
      <c r="M51" s="3">
        <v>0</v>
      </c>
      <c r="N51" s="3">
        <v>54346617</v>
      </c>
      <c r="O51" s="3">
        <v>1</v>
      </c>
    </row>
    <row r="52" spans="1:40" x14ac:dyDescent="0.2">
      <c r="A52" s="5">
        <v>1</v>
      </c>
      <c r="B52" s="5" t="s">
        <v>376</v>
      </c>
      <c r="C52" s="5" t="s">
        <v>377</v>
      </c>
      <c r="D52" s="5">
        <v>2022</v>
      </c>
      <c r="E52" s="5">
        <v>12</v>
      </c>
      <c r="F52" s="5">
        <v>1</v>
      </c>
      <c r="G52" s="5">
        <v>1</v>
      </c>
      <c r="H52" s="5">
        <v>0</v>
      </c>
      <c r="I52" s="5">
        <v>2</v>
      </c>
      <c r="J52" s="5">
        <v>1</v>
      </c>
      <c r="K52" s="5">
        <v>1</v>
      </c>
      <c r="L52" s="5">
        <v>1</v>
      </c>
      <c r="M52" s="5">
        <v>1</v>
      </c>
      <c r="N52" s="5">
        <v>1</v>
      </c>
      <c r="O52" s="5">
        <v>1</v>
      </c>
      <c r="P52" s="5">
        <v>1</v>
      </c>
      <c r="Q52" s="5">
        <v>1</v>
      </c>
      <c r="R52" s="5" t="s">
        <v>3</v>
      </c>
      <c r="S52" s="5" t="s">
        <v>3</v>
      </c>
      <c r="T52" s="5" t="s">
        <v>3</v>
      </c>
      <c r="U52" s="5" t="s">
        <v>3</v>
      </c>
      <c r="V52" s="5" t="s">
        <v>3</v>
      </c>
      <c r="W52" s="5" t="s">
        <v>3</v>
      </c>
      <c r="X52" s="5" t="s">
        <v>3</v>
      </c>
      <c r="Y52" s="5" t="s">
        <v>3</v>
      </c>
      <c r="Z52" s="5" t="s">
        <v>3</v>
      </c>
      <c r="AA52" s="5" t="s">
        <v>378</v>
      </c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>
        <v>54346618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K859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15" x14ac:dyDescent="0.2">
      <c r="A1">
        <f>ROW(Source!A28)</f>
        <v>28</v>
      </c>
      <c r="B1">
        <v>54346617</v>
      </c>
      <c r="C1">
        <v>54346772</v>
      </c>
      <c r="D1">
        <v>30515951</v>
      </c>
      <c r="E1">
        <v>30515945</v>
      </c>
      <c r="F1">
        <v>1</v>
      </c>
      <c r="G1">
        <v>30515945</v>
      </c>
      <c r="H1">
        <v>1</v>
      </c>
      <c r="I1" t="s">
        <v>380</v>
      </c>
      <c r="J1" t="s">
        <v>3</v>
      </c>
      <c r="K1" t="s">
        <v>381</v>
      </c>
      <c r="L1">
        <v>1191</v>
      </c>
      <c r="N1">
        <v>1013</v>
      </c>
      <c r="O1" t="s">
        <v>382</v>
      </c>
      <c r="P1" t="s">
        <v>382</v>
      </c>
      <c r="Q1">
        <v>1</v>
      </c>
      <c r="W1">
        <v>0</v>
      </c>
      <c r="X1">
        <v>476480486</v>
      </c>
      <c r="Y1">
        <f>AT1</f>
        <v>1.54</v>
      </c>
      <c r="AA1">
        <v>0</v>
      </c>
      <c r="AB1">
        <v>0</v>
      </c>
      <c r="AC1">
        <v>0</v>
      </c>
      <c r="AD1">
        <v>0</v>
      </c>
      <c r="AE1">
        <v>0</v>
      </c>
      <c r="AF1">
        <v>0</v>
      </c>
      <c r="AG1">
        <v>0</v>
      </c>
      <c r="AH1">
        <v>0</v>
      </c>
      <c r="AI1">
        <v>1</v>
      </c>
      <c r="AJ1">
        <v>1</v>
      </c>
      <c r="AK1">
        <v>1</v>
      </c>
      <c r="AL1">
        <v>1</v>
      </c>
      <c r="AN1">
        <v>0</v>
      </c>
      <c r="AO1">
        <v>1</v>
      </c>
      <c r="AP1">
        <v>1</v>
      </c>
      <c r="AQ1">
        <v>0</v>
      </c>
      <c r="AR1">
        <v>0</v>
      </c>
      <c r="AS1" t="s">
        <v>3</v>
      </c>
      <c r="AT1">
        <v>1.54</v>
      </c>
      <c r="AU1" t="s">
        <v>3</v>
      </c>
      <c r="AV1">
        <v>1</v>
      </c>
      <c r="AW1">
        <v>2</v>
      </c>
      <c r="AX1">
        <v>54346775</v>
      </c>
      <c r="AY1">
        <v>1</v>
      </c>
      <c r="AZ1">
        <v>0</v>
      </c>
      <c r="BA1">
        <v>1</v>
      </c>
      <c r="BB1">
        <v>0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0</v>
      </c>
      <c r="BN1">
        <v>0</v>
      </c>
      <c r="BO1">
        <v>0</v>
      </c>
      <c r="BP1">
        <v>0</v>
      </c>
      <c r="BQ1">
        <v>0</v>
      </c>
      <c r="BR1">
        <v>0</v>
      </c>
      <c r="BS1">
        <v>0</v>
      </c>
      <c r="BT1">
        <v>0</v>
      </c>
      <c r="BU1">
        <v>0</v>
      </c>
      <c r="BV1">
        <v>0</v>
      </c>
      <c r="BW1">
        <v>0</v>
      </c>
      <c r="CX1">
        <f>ROUND(Y1*Source!I28,9)</f>
        <v>3.08</v>
      </c>
      <c r="CY1">
        <f>AD1</f>
        <v>0</v>
      </c>
      <c r="CZ1">
        <f>AH1</f>
        <v>0</v>
      </c>
      <c r="DA1">
        <f>AL1</f>
        <v>1</v>
      </c>
      <c r="DB1">
        <f>ROUND(ROUND(AT1*CZ1,2),6)</f>
        <v>0</v>
      </c>
      <c r="DC1">
        <f>ROUND(ROUND(AT1*AG1,2),6)</f>
        <v>0</v>
      </c>
      <c r="DD1" t="s">
        <v>3</v>
      </c>
      <c r="DE1" t="s">
        <v>3</v>
      </c>
      <c r="DF1">
        <f t="shared" ref="DF1:DF32" si="0">ROUND(AE1*CX1,2)</f>
        <v>0</v>
      </c>
      <c r="DG1">
        <f>ROUND(AF1*CX1,2)</f>
        <v>0</v>
      </c>
      <c r="DH1">
        <f>ROUND(AG1*CX1,2)</f>
        <v>0</v>
      </c>
      <c r="DI1">
        <f t="shared" ref="DI1:DI32" si="1">ROUND(AH1*CX1,2)</f>
        <v>0</v>
      </c>
      <c r="DJ1">
        <f>DI1</f>
        <v>0</v>
      </c>
      <c r="DK1">
        <v>0</v>
      </c>
    </row>
    <row r="2" spans="1:115" x14ac:dyDescent="0.2">
      <c r="A2">
        <f>ROW(Source!A28)</f>
        <v>28</v>
      </c>
      <c r="B2">
        <v>54346617</v>
      </c>
      <c r="C2">
        <v>54346772</v>
      </c>
      <c r="D2">
        <v>30595321</v>
      </c>
      <c r="E2">
        <v>1</v>
      </c>
      <c r="F2">
        <v>1</v>
      </c>
      <c r="G2">
        <v>30515945</v>
      </c>
      <c r="H2">
        <v>2</v>
      </c>
      <c r="I2" t="s">
        <v>383</v>
      </c>
      <c r="J2" t="s">
        <v>384</v>
      </c>
      <c r="K2" t="s">
        <v>385</v>
      </c>
      <c r="L2">
        <v>1367</v>
      </c>
      <c r="N2">
        <v>1011</v>
      </c>
      <c r="O2" t="s">
        <v>162</v>
      </c>
      <c r="P2" t="s">
        <v>162</v>
      </c>
      <c r="Q2">
        <v>1</v>
      </c>
      <c r="W2">
        <v>0</v>
      </c>
      <c r="X2">
        <v>-1461286799</v>
      </c>
      <c r="Y2">
        <f>AT2</f>
        <v>0.75</v>
      </c>
      <c r="AA2">
        <v>0</v>
      </c>
      <c r="AB2">
        <v>2052.58</v>
      </c>
      <c r="AC2">
        <v>565.63</v>
      </c>
      <c r="AD2">
        <v>0</v>
      </c>
      <c r="AE2">
        <v>0</v>
      </c>
      <c r="AF2">
        <v>190.93</v>
      </c>
      <c r="AG2">
        <v>18.149999999999999</v>
      </c>
      <c r="AH2">
        <v>0</v>
      </c>
      <c r="AI2">
        <v>1</v>
      </c>
      <c r="AJ2">
        <v>9.89</v>
      </c>
      <c r="AK2">
        <v>28.67</v>
      </c>
      <c r="AL2">
        <v>1</v>
      </c>
      <c r="AN2">
        <v>0</v>
      </c>
      <c r="AO2">
        <v>1</v>
      </c>
      <c r="AP2">
        <v>1</v>
      </c>
      <c r="AQ2">
        <v>0</v>
      </c>
      <c r="AR2">
        <v>0</v>
      </c>
      <c r="AS2" t="s">
        <v>3</v>
      </c>
      <c r="AT2">
        <v>0.75</v>
      </c>
      <c r="AU2" t="s">
        <v>3</v>
      </c>
      <c r="AV2">
        <v>0</v>
      </c>
      <c r="AW2">
        <v>2</v>
      </c>
      <c r="AX2">
        <v>54346776</v>
      </c>
      <c r="AY2">
        <v>1</v>
      </c>
      <c r="AZ2">
        <v>0</v>
      </c>
      <c r="BA2">
        <v>2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CX2">
        <f>ROUND(Y2*Source!I28,9)</f>
        <v>1.5</v>
      </c>
      <c r="CY2">
        <f>AB2</f>
        <v>2052.58</v>
      </c>
      <c r="CZ2">
        <f>AF2</f>
        <v>190.93</v>
      </c>
      <c r="DA2">
        <f>AJ2</f>
        <v>9.89</v>
      </c>
      <c r="DB2">
        <f>ROUND(ROUND(AT2*CZ2,2),6)</f>
        <v>143.19999999999999</v>
      </c>
      <c r="DC2">
        <f>ROUND(ROUND(AT2*AG2,2),6)</f>
        <v>13.61</v>
      </c>
      <c r="DD2" t="s">
        <v>3</v>
      </c>
      <c r="DE2" t="s">
        <v>3</v>
      </c>
      <c r="DF2">
        <f t="shared" si="0"/>
        <v>0</v>
      </c>
      <c r="DG2">
        <f>ROUND(ROUND(AF2*CX2,2)*AJ2,2)</f>
        <v>2832.5</v>
      </c>
      <c r="DH2">
        <f>ROUND(ROUND(AG2*CX2,2)*AK2,2)</f>
        <v>780.68</v>
      </c>
      <c r="DI2">
        <f t="shared" si="1"/>
        <v>0</v>
      </c>
      <c r="DJ2">
        <f>DG2</f>
        <v>2832.5</v>
      </c>
      <c r="DK2">
        <v>0</v>
      </c>
    </row>
    <row r="3" spans="1:115" x14ac:dyDescent="0.2">
      <c r="A3">
        <f>ROW(Source!A29)</f>
        <v>29</v>
      </c>
      <c r="B3">
        <v>54346617</v>
      </c>
      <c r="C3">
        <v>54346777</v>
      </c>
      <c r="D3">
        <v>30515951</v>
      </c>
      <c r="E3">
        <v>30515945</v>
      </c>
      <c r="F3">
        <v>1</v>
      </c>
      <c r="G3">
        <v>30515945</v>
      </c>
      <c r="H3">
        <v>1</v>
      </c>
      <c r="I3" t="s">
        <v>380</v>
      </c>
      <c r="J3" t="s">
        <v>3</v>
      </c>
      <c r="K3" t="s">
        <v>381</v>
      </c>
      <c r="L3">
        <v>1191</v>
      </c>
      <c r="N3">
        <v>1013</v>
      </c>
      <c r="O3" t="s">
        <v>382</v>
      </c>
      <c r="P3" t="s">
        <v>382</v>
      </c>
      <c r="Q3">
        <v>1</v>
      </c>
      <c r="W3">
        <v>0</v>
      </c>
      <c r="X3">
        <v>476480486</v>
      </c>
      <c r="Y3">
        <f>(AT3*0.3)</f>
        <v>15.33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1</v>
      </c>
      <c r="AJ3">
        <v>1</v>
      </c>
      <c r="AK3">
        <v>1</v>
      </c>
      <c r="AL3">
        <v>1</v>
      </c>
      <c r="AN3">
        <v>0</v>
      </c>
      <c r="AO3">
        <v>1</v>
      </c>
      <c r="AP3">
        <v>1</v>
      </c>
      <c r="AQ3">
        <v>0</v>
      </c>
      <c r="AR3">
        <v>0</v>
      </c>
      <c r="AS3" t="s">
        <v>3</v>
      </c>
      <c r="AT3">
        <v>51.1</v>
      </c>
      <c r="AU3" t="s">
        <v>35</v>
      </c>
      <c r="AV3">
        <v>1</v>
      </c>
      <c r="AW3">
        <v>2</v>
      </c>
      <c r="AX3">
        <v>54346783</v>
      </c>
      <c r="AY3">
        <v>1</v>
      </c>
      <c r="AZ3">
        <v>0</v>
      </c>
      <c r="BA3">
        <v>3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CX3">
        <f>ROUND(Y3*Source!I29,9)</f>
        <v>2.0388899999999999</v>
      </c>
      <c r="CY3">
        <f>AD3</f>
        <v>0</v>
      </c>
      <c r="CZ3">
        <f>AH3</f>
        <v>0</v>
      </c>
      <c r="DA3">
        <f>AL3</f>
        <v>1</v>
      </c>
      <c r="DB3">
        <f>ROUND((ROUND(AT3*CZ3,2)*0.3),6)</f>
        <v>0</v>
      </c>
      <c r="DC3">
        <f>ROUND((ROUND(AT3*AG3,2)*0.3),6)</f>
        <v>0</v>
      </c>
      <c r="DD3" t="s">
        <v>3</v>
      </c>
      <c r="DE3" t="s">
        <v>3</v>
      </c>
      <c r="DF3">
        <f t="shared" si="0"/>
        <v>0</v>
      </c>
      <c r="DG3">
        <f>ROUND(AF3*CX3,2)</f>
        <v>0</v>
      </c>
      <c r="DH3">
        <f>ROUND(AG3*CX3,2)</f>
        <v>0</v>
      </c>
      <c r="DI3">
        <f t="shared" si="1"/>
        <v>0</v>
      </c>
      <c r="DJ3">
        <f>DI3</f>
        <v>0</v>
      </c>
      <c r="DK3">
        <v>0</v>
      </c>
    </row>
    <row r="4" spans="1:115" x14ac:dyDescent="0.2">
      <c r="A4">
        <f>ROW(Source!A29)</f>
        <v>29</v>
      </c>
      <c r="B4">
        <v>54346617</v>
      </c>
      <c r="C4">
        <v>54346777</v>
      </c>
      <c r="D4">
        <v>30595280</v>
      </c>
      <c r="E4">
        <v>1</v>
      </c>
      <c r="F4">
        <v>1</v>
      </c>
      <c r="G4">
        <v>30515945</v>
      </c>
      <c r="H4">
        <v>2</v>
      </c>
      <c r="I4" t="s">
        <v>386</v>
      </c>
      <c r="J4" t="s">
        <v>387</v>
      </c>
      <c r="K4" t="s">
        <v>388</v>
      </c>
      <c r="L4">
        <v>1367</v>
      </c>
      <c r="N4">
        <v>1011</v>
      </c>
      <c r="O4" t="s">
        <v>162</v>
      </c>
      <c r="P4" t="s">
        <v>162</v>
      </c>
      <c r="Q4">
        <v>1</v>
      </c>
      <c r="W4">
        <v>0</v>
      </c>
      <c r="X4">
        <v>-1684065391</v>
      </c>
      <c r="Y4">
        <f>(AT4*0.3)</f>
        <v>2.0609999999999999</v>
      </c>
      <c r="AA4">
        <v>0</v>
      </c>
      <c r="AB4">
        <v>1214.49</v>
      </c>
      <c r="AC4">
        <v>402.02</v>
      </c>
      <c r="AD4">
        <v>0</v>
      </c>
      <c r="AE4">
        <v>0</v>
      </c>
      <c r="AF4">
        <v>97.24</v>
      </c>
      <c r="AG4">
        <v>12.9</v>
      </c>
      <c r="AH4">
        <v>0</v>
      </c>
      <c r="AI4">
        <v>1</v>
      </c>
      <c r="AJ4">
        <v>11.49</v>
      </c>
      <c r="AK4">
        <v>28.67</v>
      </c>
      <c r="AL4">
        <v>1</v>
      </c>
      <c r="AN4">
        <v>0</v>
      </c>
      <c r="AO4">
        <v>1</v>
      </c>
      <c r="AP4">
        <v>1</v>
      </c>
      <c r="AQ4">
        <v>0</v>
      </c>
      <c r="AR4">
        <v>0</v>
      </c>
      <c r="AS4" t="s">
        <v>3</v>
      </c>
      <c r="AT4">
        <v>6.87</v>
      </c>
      <c r="AU4" t="s">
        <v>35</v>
      </c>
      <c r="AV4">
        <v>0</v>
      </c>
      <c r="AW4">
        <v>2</v>
      </c>
      <c r="AX4">
        <v>54346784</v>
      </c>
      <c r="AY4">
        <v>1</v>
      </c>
      <c r="AZ4">
        <v>0</v>
      </c>
      <c r="BA4">
        <v>4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CX4">
        <f>ROUND(Y4*Source!I29,9)</f>
        <v>0.274113</v>
      </c>
      <c r="CY4">
        <f>AB4</f>
        <v>1214.49</v>
      </c>
      <c r="CZ4">
        <f>AF4</f>
        <v>97.24</v>
      </c>
      <c r="DA4">
        <f>AJ4</f>
        <v>11.49</v>
      </c>
      <c r="DB4">
        <f>ROUND((ROUND(AT4*CZ4,2)*0.3),6)</f>
        <v>200.41200000000001</v>
      </c>
      <c r="DC4">
        <f>ROUND((ROUND(AT4*AG4,2)*0.3),6)</f>
        <v>26.585999999999999</v>
      </c>
      <c r="DD4" t="s">
        <v>3</v>
      </c>
      <c r="DE4" t="s">
        <v>3</v>
      </c>
      <c r="DF4">
        <f t="shared" si="0"/>
        <v>0</v>
      </c>
      <c r="DG4">
        <f>ROUND(ROUND(AF4*CX4,2)*AJ4,2)</f>
        <v>306.20999999999998</v>
      </c>
      <c r="DH4">
        <f>ROUND(ROUND(AG4*CX4,2)*AK4,2)</f>
        <v>101.49</v>
      </c>
      <c r="DI4">
        <f t="shared" si="1"/>
        <v>0</v>
      </c>
      <c r="DJ4">
        <f>DG4</f>
        <v>306.20999999999998</v>
      </c>
      <c r="DK4">
        <v>0</v>
      </c>
    </row>
    <row r="5" spans="1:115" x14ac:dyDescent="0.2">
      <c r="A5">
        <f>ROW(Source!A29)</f>
        <v>29</v>
      </c>
      <c r="B5">
        <v>54346617</v>
      </c>
      <c r="C5">
        <v>54346777</v>
      </c>
      <c r="D5">
        <v>30595422</v>
      </c>
      <c r="E5">
        <v>1</v>
      </c>
      <c r="F5">
        <v>1</v>
      </c>
      <c r="G5">
        <v>30515945</v>
      </c>
      <c r="H5">
        <v>2</v>
      </c>
      <c r="I5" t="s">
        <v>389</v>
      </c>
      <c r="J5" t="s">
        <v>390</v>
      </c>
      <c r="K5" t="s">
        <v>391</v>
      </c>
      <c r="L5">
        <v>1367</v>
      </c>
      <c r="N5">
        <v>1011</v>
      </c>
      <c r="O5" t="s">
        <v>162</v>
      </c>
      <c r="P5" t="s">
        <v>162</v>
      </c>
      <c r="Q5">
        <v>1</v>
      </c>
      <c r="W5">
        <v>0</v>
      </c>
      <c r="X5">
        <v>-2022105775</v>
      </c>
      <c r="Y5">
        <f>(AT5*0.3)</f>
        <v>3.9</v>
      </c>
      <c r="AA5">
        <v>0</v>
      </c>
      <c r="AB5">
        <v>2135.46</v>
      </c>
      <c r="AC5">
        <v>560.96</v>
      </c>
      <c r="AD5">
        <v>0</v>
      </c>
      <c r="AE5">
        <v>0</v>
      </c>
      <c r="AF5">
        <v>202.53</v>
      </c>
      <c r="AG5">
        <v>18</v>
      </c>
      <c r="AH5">
        <v>0</v>
      </c>
      <c r="AI5">
        <v>1</v>
      </c>
      <c r="AJ5">
        <v>9.6999999999999993</v>
      </c>
      <c r="AK5">
        <v>28.67</v>
      </c>
      <c r="AL5">
        <v>1</v>
      </c>
      <c r="AN5">
        <v>0</v>
      </c>
      <c r="AO5">
        <v>1</v>
      </c>
      <c r="AP5">
        <v>1</v>
      </c>
      <c r="AQ5">
        <v>0</v>
      </c>
      <c r="AR5">
        <v>0</v>
      </c>
      <c r="AS5" t="s">
        <v>3</v>
      </c>
      <c r="AT5">
        <v>13</v>
      </c>
      <c r="AU5" t="s">
        <v>35</v>
      </c>
      <c r="AV5">
        <v>0</v>
      </c>
      <c r="AW5">
        <v>2</v>
      </c>
      <c r="AX5">
        <v>54346785</v>
      </c>
      <c r="AY5">
        <v>1</v>
      </c>
      <c r="AZ5">
        <v>0</v>
      </c>
      <c r="BA5">
        <v>5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CX5">
        <f>ROUND(Y5*Source!I29,9)</f>
        <v>0.51870000000000005</v>
      </c>
      <c r="CY5">
        <f>AB5</f>
        <v>2135.46</v>
      </c>
      <c r="CZ5">
        <f>AF5</f>
        <v>202.53</v>
      </c>
      <c r="DA5">
        <f>AJ5</f>
        <v>9.6999999999999993</v>
      </c>
      <c r="DB5">
        <f>ROUND((ROUND(AT5*CZ5,2)*0.3),6)</f>
        <v>789.86699999999996</v>
      </c>
      <c r="DC5">
        <f>ROUND((ROUND(AT5*AG5,2)*0.3),6)</f>
        <v>70.2</v>
      </c>
      <c r="DD5" t="s">
        <v>3</v>
      </c>
      <c r="DE5" t="s">
        <v>3</v>
      </c>
      <c r="DF5">
        <f t="shared" si="0"/>
        <v>0</v>
      </c>
      <c r="DG5">
        <f>ROUND(ROUND(AF5*CX5,2)*AJ5,2)</f>
        <v>1018.99</v>
      </c>
      <c r="DH5">
        <f>ROUND(ROUND(AG5*CX5,2)*AK5,2)</f>
        <v>267.77999999999997</v>
      </c>
      <c r="DI5">
        <f t="shared" si="1"/>
        <v>0</v>
      </c>
      <c r="DJ5">
        <f>DG5</f>
        <v>1018.99</v>
      </c>
      <c r="DK5">
        <v>0</v>
      </c>
    </row>
    <row r="6" spans="1:115" x14ac:dyDescent="0.2">
      <c r="A6">
        <f>ROW(Source!A29)</f>
        <v>29</v>
      </c>
      <c r="B6">
        <v>54346617</v>
      </c>
      <c r="C6">
        <v>54346777</v>
      </c>
      <c r="D6">
        <v>30516999</v>
      </c>
      <c r="E6">
        <v>30515945</v>
      </c>
      <c r="F6">
        <v>1</v>
      </c>
      <c r="G6">
        <v>30515945</v>
      </c>
      <c r="H6">
        <v>2</v>
      </c>
      <c r="I6" t="s">
        <v>392</v>
      </c>
      <c r="J6" t="s">
        <v>3</v>
      </c>
      <c r="K6" t="s">
        <v>393</v>
      </c>
      <c r="L6">
        <v>1344</v>
      </c>
      <c r="N6">
        <v>1008</v>
      </c>
      <c r="O6" t="s">
        <v>394</v>
      </c>
      <c r="P6" t="s">
        <v>394</v>
      </c>
      <c r="Q6">
        <v>1</v>
      </c>
      <c r="W6">
        <v>0</v>
      </c>
      <c r="X6">
        <v>-1180195794</v>
      </c>
      <c r="Y6">
        <f>(AT6*0.3)</f>
        <v>61.634999999999991</v>
      </c>
      <c r="AA6">
        <v>0</v>
      </c>
      <c r="AB6">
        <v>1.0900000000000001</v>
      </c>
      <c r="AC6">
        <v>0</v>
      </c>
      <c r="AD6">
        <v>0</v>
      </c>
      <c r="AE6">
        <v>0</v>
      </c>
      <c r="AF6">
        <v>1</v>
      </c>
      <c r="AG6">
        <v>0</v>
      </c>
      <c r="AH6">
        <v>0</v>
      </c>
      <c r="AI6">
        <v>1</v>
      </c>
      <c r="AJ6">
        <v>1</v>
      </c>
      <c r="AK6">
        <v>1</v>
      </c>
      <c r="AL6">
        <v>1</v>
      </c>
      <c r="AN6">
        <v>0</v>
      </c>
      <c r="AO6">
        <v>1</v>
      </c>
      <c r="AP6">
        <v>1</v>
      </c>
      <c r="AQ6">
        <v>0</v>
      </c>
      <c r="AR6">
        <v>0</v>
      </c>
      <c r="AS6" t="s">
        <v>3</v>
      </c>
      <c r="AT6">
        <v>205.45</v>
      </c>
      <c r="AU6" t="s">
        <v>35</v>
      </c>
      <c r="AV6">
        <v>0</v>
      </c>
      <c r="AW6">
        <v>2</v>
      </c>
      <c r="AX6">
        <v>54346786</v>
      </c>
      <c r="AY6">
        <v>1</v>
      </c>
      <c r="AZ6">
        <v>0</v>
      </c>
      <c r="BA6">
        <v>6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CX6">
        <f>ROUND(Y6*Source!I29,9)</f>
        <v>8.1974549999999997</v>
      </c>
      <c r="CY6">
        <f>AB6</f>
        <v>1.0900000000000001</v>
      </c>
      <c r="CZ6">
        <f>AF6</f>
        <v>1</v>
      </c>
      <c r="DA6">
        <f>AJ6</f>
        <v>1</v>
      </c>
      <c r="DB6">
        <f>ROUND((ROUND(AT6*CZ6,2)*0.3),6)</f>
        <v>61.634999999999998</v>
      </c>
      <c r="DC6">
        <f>ROUND((ROUND(AT6*AG6,2)*0.3),6)</f>
        <v>0</v>
      </c>
      <c r="DD6" t="s">
        <v>3</v>
      </c>
      <c r="DE6" t="s">
        <v>3</v>
      </c>
      <c r="DF6">
        <f t="shared" si="0"/>
        <v>0</v>
      </c>
      <c r="DG6">
        <f>ROUND(AF6*CX6,2)</f>
        <v>8.1999999999999993</v>
      </c>
      <c r="DH6">
        <f>ROUND(AG6*CX6,2)</f>
        <v>0</v>
      </c>
      <c r="DI6">
        <f t="shared" si="1"/>
        <v>0</v>
      </c>
      <c r="DJ6">
        <f>DG6</f>
        <v>8.1999999999999993</v>
      </c>
      <c r="DK6">
        <v>0</v>
      </c>
    </row>
    <row r="7" spans="1:115" x14ac:dyDescent="0.2">
      <c r="A7">
        <f>ROW(Source!A29)</f>
        <v>29</v>
      </c>
      <c r="B7">
        <v>54346617</v>
      </c>
      <c r="C7">
        <v>54346777</v>
      </c>
      <c r="D7">
        <v>30541208</v>
      </c>
      <c r="E7">
        <v>30515945</v>
      </c>
      <c r="F7">
        <v>1</v>
      </c>
      <c r="G7">
        <v>30515945</v>
      </c>
      <c r="H7">
        <v>3</v>
      </c>
      <c r="I7" t="s">
        <v>395</v>
      </c>
      <c r="J7" t="s">
        <v>3</v>
      </c>
      <c r="K7" t="s">
        <v>396</v>
      </c>
      <c r="L7">
        <v>1344</v>
      </c>
      <c r="N7">
        <v>1008</v>
      </c>
      <c r="O7" t="s">
        <v>394</v>
      </c>
      <c r="P7" t="s">
        <v>394</v>
      </c>
      <c r="Q7">
        <v>1</v>
      </c>
      <c r="W7">
        <v>0</v>
      </c>
      <c r="X7">
        <v>-94250534</v>
      </c>
      <c r="Y7">
        <f>(AT7*0)</f>
        <v>0</v>
      </c>
      <c r="AA7">
        <v>1</v>
      </c>
      <c r="AB7">
        <v>0</v>
      </c>
      <c r="AC7">
        <v>0</v>
      </c>
      <c r="AD7">
        <v>0</v>
      </c>
      <c r="AE7">
        <v>1</v>
      </c>
      <c r="AF7">
        <v>0</v>
      </c>
      <c r="AG7">
        <v>0</v>
      </c>
      <c r="AH7">
        <v>0</v>
      </c>
      <c r="AI7">
        <v>1</v>
      </c>
      <c r="AJ7">
        <v>1</v>
      </c>
      <c r="AK7">
        <v>1</v>
      </c>
      <c r="AL7">
        <v>1</v>
      </c>
      <c r="AN7">
        <v>0</v>
      </c>
      <c r="AO7">
        <v>1</v>
      </c>
      <c r="AP7">
        <v>1</v>
      </c>
      <c r="AQ7">
        <v>0</v>
      </c>
      <c r="AR7">
        <v>0</v>
      </c>
      <c r="AS7" t="s">
        <v>3</v>
      </c>
      <c r="AT7">
        <v>67.760000000000005</v>
      </c>
      <c r="AU7" t="s">
        <v>34</v>
      </c>
      <c r="AV7">
        <v>0</v>
      </c>
      <c r="AW7">
        <v>2</v>
      </c>
      <c r="AX7">
        <v>54346788</v>
      </c>
      <c r="AY7">
        <v>1</v>
      </c>
      <c r="AZ7">
        <v>0</v>
      </c>
      <c r="BA7">
        <v>8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CX7">
        <f>ROUND(Y7*Source!I29,9)</f>
        <v>0</v>
      </c>
      <c r="CY7">
        <f>AA7</f>
        <v>1</v>
      </c>
      <c r="CZ7">
        <f>AE7</f>
        <v>1</v>
      </c>
      <c r="DA7">
        <f>AI7</f>
        <v>1</v>
      </c>
      <c r="DB7">
        <f>ROUND((ROUND(AT7*CZ7,2)*0),6)</f>
        <v>0</v>
      </c>
      <c r="DC7">
        <f>ROUND((ROUND(AT7*AG7,2)*0),6)</f>
        <v>0</v>
      </c>
      <c r="DD7" t="s">
        <v>3</v>
      </c>
      <c r="DE7" t="s">
        <v>3</v>
      </c>
      <c r="DF7">
        <f t="shared" si="0"/>
        <v>0</v>
      </c>
      <c r="DG7">
        <f>ROUND(AF7*CX7,2)</f>
        <v>0</v>
      </c>
      <c r="DH7">
        <f>ROUND(AG7*CX7,2)</f>
        <v>0</v>
      </c>
      <c r="DI7">
        <f t="shared" si="1"/>
        <v>0</v>
      </c>
      <c r="DJ7">
        <f>DF7</f>
        <v>0</v>
      </c>
      <c r="DK7">
        <v>0</v>
      </c>
    </row>
    <row r="8" spans="1:115" x14ac:dyDescent="0.2">
      <c r="A8">
        <f>ROW(Source!A30)</f>
        <v>30</v>
      </c>
      <c r="B8">
        <v>54346617</v>
      </c>
      <c r="C8">
        <v>54346789</v>
      </c>
      <c r="D8">
        <v>30515951</v>
      </c>
      <c r="E8">
        <v>30515945</v>
      </c>
      <c r="F8">
        <v>1</v>
      </c>
      <c r="G8">
        <v>30515945</v>
      </c>
      <c r="H8">
        <v>1</v>
      </c>
      <c r="I8" t="s">
        <v>380</v>
      </c>
      <c r="J8" t="s">
        <v>3</v>
      </c>
      <c r="K8" t="s">
        <v>381</v>
      </c>
      <c r="L8">
        <v>1191</v>
      </c>
      <c r="N8">
        <v>1013</v>
      </c>
      <c r="O8" t="s">
        <v>382</v>
      </c>
      <c r="P8" t="s">
        <v>382</v>
      </c>
      <c r="Q8">
        <v>1</v>
      </c>
      <c r="W8">
        <v>0</v>
      </c>
      <c r="X8">
        <v>476480486</v>
      </c>
      <c r="Y8">
        <f t="shared" ref="Y8:Y13" si="2">(AT8*0.3)</f>
        <v>0.38100000000000001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1</v>
      </c>
      <c r="AJ8">
        <v>1</v>
      </c>
      <c r="AK8">
        <v>1</v>
      </c>
      <c r="AL8">
        <v>1</v>
      </c>
      <c r="AN8">
        <v>0</v>
      </c>
      <c r="AO8">
        <v>1</v>
      </c>
      <c r="AP8">
        <v>1</v>
      </c>
      <c r="AQ8">
        <v>0</v>
      </c>
      <c r="AR8">
        <v>0</v>
      </c>
      <c r="AS8" t="s">
        <v>3</v>
      </c>
      <c r="AT8">
        <v>1.27</v>
      </c>
      <c r="AU8" t="s">
        <v>35</v>
      </c>
      <c r="AV8">
        <v>1</v>
      </c>
      <c r="AW8">
        <v>2</v>
      </c>
      <c r="AX8">
        <v>54346793</v>
      </c>
      <c r="AY8">
        <v>1</v>
      </c>
      <c r="AZ8">
        <v>0</v>
      </c>
      <c r="BA8">
        <v>9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CX8">
        <f>ROUND(Y8*Source!I30,9)</f>
        <v>2.286</v>
      </c>
      <c r="CY8">
        <f>AD8</f>
        <v>0</v>
      </c>
      <c r="CZ8">
        <f>AH8</f>
        <v>0</v>
      </c>
      <c r="DA8">
        <f>AL8</f>
        <v>1</v>
      </c>
      <c r="DB8">
        <f t="shared" ref="DB8:DB13" si="3">ROUND((ROUND(AT8*CZ8,2)*0.3),6)</f>
        <v>0</v>
      </c>
      <c r="DC8">
        <f t="shared" ref="DC8:DC13" si="4">ROUND((ROUND(AT8*AG8,2)*0.3),6)</f>
        <v>0</v>
      </c>
      <c r="DD8" t="s">
        <v>3</v>
      </c>
      <c r="DE8" t="s">
        <v>3</v>
      </c>
      <c r="DF8">
        <f t="shared" si="0"/>
        <v>0</v>
      </c>
      <c r="DG8">
        <f>ROUND(AF8*CX8,2)</f>
        <v>0</v>
      </c>
      <c r="DH8">
        <f>ROUND(AG8*CX8,2)</f>
        <v>0</v>
      </c>
      <c r="DI8">
        <f t="shared" si="1"/>
        <v>0</v>
      </c>
      <c r="DJ8">
        <f>DI8</f>
        <v>0</v>
      </c>
      <c r="DK8">
        <v>0</v>
      </c>
    </row>
    <row r="9" spans="1:115" x14ac:dyDescent="0.2">
      <c r="A9">
        <f>ROW(Source!A30)</f>
        <v>30</v>
      </c>
      <c r="B9">
        <v>54346617</v>
      </c>
      <c r="C9">
        <v>54346789</v>
      </c>
      <c r="D9">
        <v>30596074</v>
      </c>
      <c r="E9">
        <v>1</v>
      </c>
      <c r="F9">
        <v>1</v>
      </c>
      <c r="G9">
        <v>30515945</v>
      </c>
      <c r="H9">
        <v>2</v>
      </c>
      <c r="I9" t="s">
        <v>397</v>
      </c>
      <c r="J9" t="s">
        <v>398</v>
      </c>
      <c r="K9" t="s">
        <v>399</v>
      </c>
      <c r="L9">
        <v>1367</v>
      </c>
      <c r="N9">
        <v>1011</v>
      </c>
      <c r="O9" t="s">
        <v>162</v>
      </c>
      <c r="P9" t="s">
        <v>162</v>
      </c>
      <c r="Q9">
        <v>1</v>
      </c>
      <c r="W9">
        <v>0</v>
      </c>
      <c r="X9">
        <v>-628430174</v>
      </c>
      <c r="Y9">
        <f t="shared" si="2"/>
        <v>2.1000000000000001E-2</v>
      </c>
      <c r="AA9">
        <v>0</v>
      </c>
      <c r="AB9">
        <v>903.39</v>
      </c>
      <c r="AC9">
        <v>447.52</v>
      </c>
      <c r="AD9">
        <v>0</v>
      </c>
      <c r="AE9">
        <v>0</v>
      </c>
      <c r="AF9">
        <v>76.81</v>
      </c>
      <c r="AG9">
        <v>14.36</v>
      </c>
      <c r="AH9">
        <v>0</v>
      </c>
      <c r="AI9">
        <v>1</v>
      </c>
      <c r="AJ9">
        <v>10.82</v>
      </c>
      <c r="AK9">
        <v>28.67</v>
      </c>
      <c r="AL9">
        <v>1</v>
      </c>
      <c r="AN9">
        <v>0</v>
      </c>
      <c r="AO9">
        <v>1</v>
      </c>
      <c r="AP9">
        <v>1</v>
      </c>
      <c r="AQ9">
        <v>0</v>
      </c>
      <c r="AR9">
        <v>0</v>
      </c>
      <c r="AS9" t="s">
        <v>3</v>
      </c>
      <c r="AT9">
        <v>7.0000000000000007E-2</v>
      </c>
      <c r="AU9" t="s">
        <v>35</v>
      </c>
      <c r="AV9">
        <v>0</v>
      </c>
      <c r="AW9">
        <v>2</v>
      </c>
      <c r="AX9">
        <v>54346794</v>
      </c>
      <c r="AY9">
        <v>1</v>
      </c>
      <c r="AZ9">
        <v>0</v>
      </c>
      <c r="BA9">
        <v>10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CX9">
        <f>ROUND(Y9*Source!I30,9)</f>
        <v>0.126</v>
      </c>
      <c r="CY9">
        <f>AB9</f>
        <v>903.39</v>
      </c>
      <c r="CZ9">
        <f>AF9</f>
        <v>76.81</v>
      </c>
      <c r="DA9">
        <f>AJ9</f>
        <v>10.82</v>
      </c>
      <c r="DB9">
        <f t="shared" si="3"/>
        <v>1.6140000000000001</v>
      </c>
      <c r="DC9">
        <f t="shared" si="4"/>
        <v>0.30299999999999999</v>
      </c>
      <c r="DD9" t="s">
        <v>3</v>
      </c>
      <c r="DE9" t="s">
        <v>3</v>
      </c>
      <c r="DF9">
        <f t="shared" si="0"/>
        <v>0</v>
      </c>
      <c r="DG9">
        <f>ROUND(ROUND(AF9*CX9,2)*AJ9,2)</f>
        <v>104.74</v>
      </c>
      <c r="DH9">
        <f>ROUND(ROUND(AG9*CX9,2)*AK9,2)</f>
        <v>51.89</v>
      </c>
      <c r="DI9">
        <f t="shared" si="1"/>
        <v>0</v>
      </c>
      <c r="DJ9">
        <f>DG9</f>
        <v>104.74</v>
      </c>
      <c r="DK9">
        <v>0</v>
      </c>
    </row>
    <row r="10" spans="1:115" x14ac:dyDescent="0.2">
      <c r="A10">
        <f>ROW(Source!A30)</f>
        <v>30</v>
      </c>
      <c r="B10">
        <v>54346617</v>
      </c>
      <c r="C10">
        <v>54346789</v>
      </c>
      <c r="D10">
        <v>30595422</v>
      </c>
      <c r="E10">
        <v>1</v>
      </c>
      <c r="F10">
        <v>1</v>
      </c>
      <c r="G10">
        <v>30515945</v>
      </c>
      <c r="H10">
        <v>2</v>
      </c>
      <c r="I10" t="s">
        <v>389</v>
      </c>
      <c r="J10" t="s">
        <v>390</v>
      </c>
      <c r="K10" t="s">
        <v>391</v>
      </c>
      <c r="L10">
        <v>1367</v>
      </c>
      <c r="N10">
        <v>1011</v>
      </c>
      <c r="O10" t="s">
        <v>162</v>
      </c>
      <c r="P10" t="s">
        <v>162</v>
      </c>
      <c r="Q10">
        <v>1</v>
      </c>
      <c r="W10">
        <v>0</v>
      </c>
      <c r="X10">
        <v>-2022105775</v>
      </c>
      <c r="Y10">
        <f t="shared" si="2"/>
        <v>1.7999999999999999E-2</v>
      </c>
      <c r="AA10">
        <v>0</v>
      </c>
      <c r="AB10">
        <v>2135.46</v>
      </c>
      <c r="AC10">
        <v>560.96</v>
      </c>
      <c r="AD10">
        <v>0</v>
      </c>
      <c r="AE10">
        <v>0</v>
      </c>
      <c r="AF10">
        <v>202.53</v>
      </c>
      <c r="AG10">
        <v>18</v>
      </c>
      <c r="AH10">
        <v>0</v>
      </c>
      <c r="AI10">
        <v>1</v>
      </c>
      <c r="AJ10">
        <v>9.6999999999999993</v>
      </c>
      <c r="AK10">
        <v>28.67</v>
      </c>
      <c r="AL10">
        <v>1</v>
      </c>
      <c r="AN10">
        <v>0</v>
      </c>
      <c r="AO10">
        <v>1</v>
      </c>
      <c r="AP10">
        <v>1</v>
      </c>
      <c r="AQ10">
        <v>0</v>
      </c>
      <c r="AR10">
        <v>0</v>
      </c>
      <c r="AS10" t="s">
        <v>3</v>
      </c>
      <c r="AT10">
        <v>0.06</v>
      </c>
      <c r="AU10" t="s">
        <v>35</v>
      </c>
      <c r="AV10">
        <v>0</v>
      </c>
      <c r="AW10">
        <v>2</v>
      </c>
      <c r="AX10">
        <v>54346795</v>
      </c>
      <c r="AY10">
        <v>1</v>
      </c>
      <c r="AZ10">
        <v>0</v>
      </c>
      <c r="BA10">
        <v>11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CX10">
        <f>ROUND(Y10*Source!I30,9)</f>
        <v>0.108</v>
      </c>
      <c r="CY10">
        <f>AB10</f>
        <v>2135.46</v>
      </c>
      <c r="CZ10">
        <f>AF10</f>
        <v>202.53</v>
      </c>
      <c r="DA10">
        <f>AJ10</f>
        <v>9.6999999999999993</v>
      </c>
      <c r="DB10">
        <f t="shared" si="3"/>
        <v>3.645</v>
      </c>
      <c r="DC10">
        <f t="shared" si="4"/>
        <v>0.32400000000000001</v>
      </c>
      <c r="DD10" t="s">
        <v>3</v>
      </c>
      <c r="DE10" t="s">
        <v>3</v>
      </c>
      <c r="DF10">
        <f t="shared" si="0"/>
        <v>0</v>
      </c>
      <c r="DG10">
        <f>ROUND(ROUND(AF10*CX10,2)*AJ10,2)</f>
        <v>212.14</v>
      </c>
      <c r="DH10">
        <f>ROUND(ROUND(AG10*CX10,2)*AK10,2)</f>
        <v>55.62</v>
      </c>
      <c r="DI10">
        <f t="shared" si="1"/>
        <v>0</v>
      </c>
      <c r="DJ10">
        <f>DG10</f>
        <v>212.14</v>
      </c>
      <c r="DK10">
        <v>0</v>
      </c>
    </row>
    <row r="11" spans="1:115" x14ac:dyDescent="0.2">
      <c r="A11">
        <f>ROW(Source!A31)</f>
        <v>31</v>
      </c>
      <c r="B11">
        <v>54346617</v>
      </c>
      <c r="C11">
        <v>54346802</v>
      </c>
      <c r="D11">
        <v>30515951</v>
      </c>
      <c r="E11">
        <v>30515945</v>
      </c>
      <c r="F11">
        <v>1</v>
      </c>
      <c r="G11">
        <v>30515945</v>
      </c>
      <c r="H11">
        <v>1</v>
      </c>
      <c r="I11" t="s">
        <v>380</v>
      </c>
      <c r="J11" t="s">
        <v>3</v>
      </c>
      <c r="K11" t="s">
        <v>381</v>
      </c>
      <c r="L11">
        <v>1191</v>
      </c>
      <c r="N11">
        <v>1013</v>
      </c>
      <c r="O11" t="s">
        <v>382</v>
      </c>
      <c r="P11" t="s">
        <v>382</v>
      </c>
      <c r="Q11">
        <v>1</v>
      </c>
      <c r="W11">
        <v>0</v>
      </c>
      <c r="X11">
        <v>476480486</v>
      </c>
      <c r="Y11">
        <f t="shared" si="2"/>
        <v>1.1279999999999999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1</v>
      </c>
      <c r="AJ11">
        <v>1</v>
      </c>
      <c r="AK11">
        <v>1</v>
      </c>
      <c r="AL11">
        <v>1</v>
      </c>
      <c r="AN11">
        <v>0</v>
      </c>
      <c r="AO11">
        <v>1</v>
      </c>
      <c r="AP11">
        <v>1</v>
      </c>
      <c r="AQ11">
        <v>0</v>
      </c>
      <c r="AR11">
        <v>0</v>
      </c>
      <c r="AS11" t="s">
        <v>3</v>
      </c>
      <c r="AT11">
        <v>3.76</v>
      </c>
      <c r="AU11" t="s">
        <v>35</v>
      </c>
      <c r="AV11">
        <v>1</v>
      </c>
      <c r="AW11">
        <v>2</v>
      </c>
      <c r="AX11">
        <v>54346807</v>
      </c>
      <c r="AY11">
        <v>1</v>
      </c>
      <c r="AZ11">
        <v>0</v>
      </c>
      <c r="BA11">
        <v>18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CX11">
        <f>ROUND(Y11*Source!I31,9)</f>
        <v>4.5119999999999996</v>
      </c>
      <c r="CY11">
        <f>AD11</f>
        <v>0</v>
      </c>
      <c r="CZ11">
        <f>AH11</f>
        <v>0</v>
      </c>
      <c r="DA11">
        <f>AL11</f>
        <v>1</v>
      </c>
      <c r="DB11">
        <f t="shared" si="3"/>
        <v>0</v>
      </c>
      <c r="DC11">
        <f t="shared" si="4"/>
        <v>0</v>
      </c>
      <c r="DD11" t="s">
        <v>3</v>
      </c>
      <c r="DE11" t="s">
        <v>3</v>
      </c>
      <c r="DF11">
        <f t="shared" si="0"/>
        <v>0</v>
      </c>
      <c r="DG11">
        <f>ROUND(AF11*CX11,2)</f>
        <v>0</v>
      </c>
      <c r="DH11">
        <f>ROUND(AG11*CX11,2)</f>
        <v>0</v>
      </c>
      <c r="DI11">
        <f t="shared" si="1"/>
        <v>0</v>
      </c>
      <c r="DJ11">
        <f>DI11</f>
        <v>0</v>
      </c>
      <c r="DK11">
        <v>0</v>
      </c>
    </row>
    <row r="12" spans="1:115" x14ac:dyDescent="0.2">
      <c r="A12">
        <f>ROW(Source!A31)</f>
        <v>31</v>
      </c>
      <c r="B12">
        <v>54346617</v>
      </c>
      <c r="C12">
        <v>54346802</v>
      </c>
      <c r="D12">
        <v>30595422</v>
      </c>
      <c r="E12">
        <v>1</v>
      </c>
      <c r="F12">
        <v>1</v>
      </c>
      <c r="G12">
        <v>30515945</v>
      </c>
      <c r="H12">
        <v>2</v>
      </c>
      <c r="I12" t="s">
        <v>389</v>
      </c>
      <c r="J12" t="s">
        <v>390</v>
      </c>
      <c r="K12" t="s">
        <v>391</v>
      </c>
      <c r="L12">
        <v>1367</v>
      </c>
      <c r="N12">
        <v>1011</v>
      </c>
      <c r="O12" t="s">
        <v>162</v>
      </c>
      <c r="P12" t="s">
        <v>162</v>
      </c>
      <c r="Q12">
        <v>1</v>
      </c>
      <c r="W12">
        <v>0</v>
      </c>
      <c r="X12">
        <v>-2022105775</v>
      </c>
      <c r="Y12">
        <f t="shared" si="2"/>
        <v>0.255</v>
      </c>
      <c r="AA12">
        <v>0</v>
      </c>
      <c r="AB12">
        <v>2135.46</v>
      </c>
      <c r="AC12">
        <v>560.96</v>
      </c>
      <c r="AD12">
        <v>0</v>
      </c>
      <c r="AE12">
        <v>0</v>
      </c>
      <c r="AF12">
        <v>202.53</v>
      </c>
      <c r="AG12">
        <v>18</v>
      </c>
      <c r="AH12">
        <v>0</v>
      </c>
      <c r="AI12">
        <v>1</v>
      </c>
      <c r="AJ12">
        <v>9.6999999999999993</v>
      </c>
      <c r="AK12">
        <v>28.67</v>
      </c>
      <c r="AL12">
        <v>1</v>
      </c>
      <c r="AN12">
        <v>0</v>
      </c>
      <c r="AO12">
        <v>1</v>
      </c>
      <c r="AP12">
        <v>1</v>
      </c>
      <c r="AQ12">
        <v>0</v>
      </c>
      <c r="AR12">
        <v>0</v>
      </c>
      <c r="AS12" t="s">
        <v>3</v>
      </c>
      <c r="AT12">
        <v>0.85</v>
      </c>
      <c r="AU12" t="s">
        <v>35</v>
      </c>
      <c r="AV12">
        <v>0</v>
      </c>
      <c r="AW12">
        <v>2</v>
      </c>
      <c r="AX12">
        <v>54346808</v>
      </c>
      <c r="AY12">
        <v>1</v>
      </c>
      <c r="AZ12">
        <v>0</v>
      </c>
      <c r="BA12">
        <v>19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CX12">
        <f>ROUND(Y12*Source!I31,9)</f>
        <v>1.02</v>
      </c>
      <c r="CY12">
        <f>AB12</f>
        <v>2135.46</v>
      </c>
      <c r="CZ12">
        <f>AF12</f>
        <v>202.53</v>
      </c>
      <c r="DA12">
        <f>AJ12</f>
        <v>9.6999999999999993</v>
      </c>
      <c r="DB12">
        <f t="shared" si="3"/>
        <v>51.645000000000003</v>
      </c>
      <c r="DC12">
        <f t="shared" si="4"/>
        <v>4.59</v>
      </c>
      <c r="DD12" t="s">
        <v>3</v>
      </c>
      <c r="DE12" t="s">
        <v>3</v>
      </c>
      <c r="DF12">
        <f t="shared" si="0"/>
        <v>0</v>
      </c>
      <c r="DG12">
        <f>ROUND(ROUND(AF12*CX12,2)*AJ12,2)</f>
        <v>2003.83</v>
      </c>
      <c r="DH12">
        <f>ROUND(ROUND(AG12*CX12,2)*AK12,2)</f>
        <v>526.38</v>
      </c>
      <c r="DI12">
        <f t="shared" si="1"/>
        <v>0</v>
      </c>
      <c r="DJ12">
        <f>DG12</f>
        <v>2003.83</v>
      </c>
      <c r="DK12">
        <v>0</v>
      </c>
    </row>
    <row r="13" spans="1:115" x14ac:dyDescent="0.2">
      <c r="A13">
        <f>ROW(Source!A31)</f>
        <v>31</v>
      </c>
      <c r="B13">
        <v>54346617</v>
      </c>
      <c r="C13">
        <v>54346802</v>
      </c>
      <c r="D13">
        <v>30516999</v>
      </c>
      <c r="E13">
        <v>30515945</v>
      </c>
      <c r="F13">
        <v>1</v>
      </c>
      <c r="G13">
        <v>30515945</v>
      </c>
      <c r="H13">
        <v>2</v>
      </c>
      <c r="I13" t="s">
        <v>392</v>
      </c>
      <c r="J13" t="s">
        <v>3</v>
      </c>
      <c r="K13" t="s">
        <v>393</v>
      </c>
      <c r="L13">
        <v>1344</v>
      </c>
      <c r="N13">
        <v>1008</v>
      </c>
      <c r="O13" t="s">
        <v>394</v>
      </c>
      <c r="P13" t="s">
        <v>394</v>
      </c>
      <c r="Q13">
        <v>1</v>
      </c>
      <c r="W13">
        <v>0</v>
      </c>
      <c r="X13">
        <v>-1180195794</v>
      </c>
      <c r="Y13">
        <f t="shared" si="2"/>
        <v>4.6890000000000001</v>
      </c>
      <c r="AA13">
        <v>0</v>
      </c>
      <c r="AB13">
        <v>1.0900000000000001</v>
      </c>
      <c r="AC13">
        <v>0</v>
      </c>
      <c r="AD13">
        <v>0</v>
      </c>
      <c r="AE13">
        <v>0</v>
      </c>
      <c r="AF13">
        <v>1</v>
      </c>
      <c r="AG13">
        <v>0</v>
      </c>
      <c r="AH13">
        <v>0</v>
      </c>
      <c r="AI13">
        <v>1</v>
      </c>
      <c r="AJ13">
        <v>1</v>
      </c>
      <c r="AK13">
        <v>1</v>
      </c>
      <c r="AL13">
        <v>1</v>
      </c>
      <c r="AN13">
        <v>0</v>
      </c>
      <c r="AO13">
        <v>1</v>
      </c>
      <c r="AP13">
        <v>1</v>
      </c>
      <c r="AQ13">
        <v>0</v>
      </c>
      <c r="AR13">
        <v>0</v>
      </c>
      <c r="AS13" t="s">
        <v>3</v>
      </c>
      <c r="AT13">
        <v>15.63</v>
      </c>
      <c r="AU13" t="s">
        <v>35</v>
      </c>
      <c r="AV13">
        <v>0</v>
      </c>
      <c r="AW13">
        <v>2</v>
      </c>
      <c r="AX13">
        <v>54346809</v>
      </c>
      <c r="AY13">
        <v>1</v>
      </c>
      <c r="AZ13">
        <v>0</v>
      </c>
      <c r="BA13">
        <v>20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CX13">
        <f>ROUND(Y13*Source!I31,9)</f>
        <v>18.756</v>
      </c>
      <c r="CY13">
        <f>AB13</f>
        <v>1.0900000000000001</v>
      </c>
      <c r="CZ13">
        <f>AF13</f>
        <v>1</v>
      </c>
      <c r="DA13">
        <f>AJ13</f>
        <v>1</v>
      </c>
      <c r="DB13">
        <f t="shared" si="3"/>
        <v>4.6890000000000001</v>
      </c>
      <c r="DC13">
        <f t="shared" si="4"/>
        <v>0</v>
      </c>
      <c r="DD13" t="s">
        <v>3</v>
      </c>
      <c r="DE13" t="s">
        <v>3</v>
      </c>
      <c r="DF13">
        <f t="shared" si="0"/>
        <v>0</v>
      </c>
      <c r="DG13">
        <f>ROUND(AF13*CX13,2)</f>
        <v>18.760000000000002</v>
      </c>
      <c r="DH13">
        <f>ROUND(AG13*CX13,2)</f>
        <v>0</v>
      </c>
      <c r="DI13">
        <f t="shared" si="1"/>
        <v>0</v>
      </c>
      <c r="DJ13">
        <f>DG13</f>
        <v>18.760000000000002</v>
      </c>
      <c r="DK13">
        <v>0</v>
      </c>
    </row>
    <row r="14" spans="1:115" x14ac:dyDescent="0.2">
      <c r="A14">
        <f>ROW(Source!A31)</f>
        <v>31</v>
      </c>
      <c r="B14">
        <v>54346617</v>
      </c>
      <c r="C14">
        <v>54346802</v>
      </c>
      <c r="D14">
        <v>30541208</v>
      </c>
      <c r="E14">
        <v>30515945</v>
      </c>
      <c r="F14">
        <v>1</v>
      </c>
      <c r="G14">
        <v>30515945</v>
      </c>
      <c r="H14">
        <v>3</v>
      </c>
      <c r="I14" t="s">
        <v>395</v>
      </c>
      <c r="J14" t="s">
        <v>3</v>
      </c>
      <c r="K14" t="s">
        <v>396</v>
      </c>
      <c r="L14">
        <v>1344</v>
      </c>
      <c r="N14">
        <v>1008</v>
      </c>
      <c r="O14" t="s">
        <v>394</v>
      </c>
      <c r="P14" t="s">
        <v>394</v>
      </c>
      <c r="Q14">
        <v>1</v>
      </c>
      <c r="W14">
        <v>0</v>
      </c>
      <c r="X14">
        <v>-94250534</v>
      </c>
      <c r="Y14">
        <f>(AT14*0)</f>
        <v>0</v>
      </c>
      <c r="AA14">
        <v>1</v>
      </c>
      <c r="AB14">
        <v>0</v>
      </c>
      <c r="AC14">
        <v>0</v>
      </c>
      <c r="AD14">
        <v>0</v>
      </c>
      <c r="AE14">
        <v>1</v>
      </c>
      <c r="AF14">
        <v>0</v>
      </c>
      <c r="AG14">
        <v>0</v>
      </c>
      <c r="AH14">
        <v>0</v>
      </c>
      <c r="AI14">
        <v>1</v>
      </c>
      <c r="AJ14">
        <v>1</v>
      </c>
      <c r="AK14">
        <v>1</v>
      </c>
      <c r="AL14">
        <v>1</v>
      </c>
      <c r="AN14">
        <v>0</v>
      </c>
      <c r="AO14">
        <v>1</v>
      </c>
      <c r="AP14">
        <v>1</v>
      </c>
      <c r="AQ14">
        <v>0</v>
      </c>
      <c r="AR14">
        <v>0</v>
      </c>
      <c r="AS14" t="s">
        <v>3</v>
      </c>
      <c r="AT14">
        <v>5.67</v>
      </c>
      <c r="AU14" t="s">
        <v>34</v>
      </c>
      <c r="AV14">
        <v>0</v>
      </c>
      <c r="AW14">
        <v>2</v>
      </c>
      <c r="AX14">
        <v>54346815</v>
      </c>
      <c r="AY14">
        <v>1</v>
      </c>
      <c r="AZ14">
        <v>0</v>
      </c>
      <c r="BA14">
        <v>26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CX14">
        <f>ROUND(Y14*Source!I31,9)</f>
        <v>0</v>
      </c>
      <c r="CY14">
        <f>AA14</f>
        <v>1</v>
      </c>
      <c r="CZ14">
        <f>AE14</f>
        <v>1</v>
      </c>
      <c r="DA14">
        <f>AI14</f>
        <v>1</v>
      </c>
      <c r="DB14">
        <f>ROUND((ROUND(AT14*CZ14,2)*0),6)</f>
        <v>0</v>
      </c>
      <c r="DC14">
        <f>ROUND((ROUND(AT14*AG14,2)*0),6)</f>
        <v>0</v>
      </c>
      <c r="DD14" t="s">
        <v>3</v>
      </c>
      <c r="DE14" t="s">
        <v>3</v>
      </c>
      <c r="DF14">
        <f t="shared" si="0"/>
        <v>0</v>
      </c>
      <c r="DG14">
        <f>ROUND(AF14*CX14,2)</f>
        <v>0</v>
      </c>
      <c r="DH14">
        <f>ROUND(AG14*CX14,2)</f>
        <v>0</v>
      </c>
      <c r="DI14">
        <f t="shared" si="1"/>
        <v>0</v>
      </c>
      <c r="DJ14">
        <f>DF14</f>
        <v>0</v>
      </c>
      <c r="DK14">
        <v>0</v>
      </c>
    </row>
    <row r="15" spans="1:115" x14ac:dyDescent="0.2">
      <c r="A15">
        <f>ROW(Source!A32)</f>
        <v>32</v>
      </c>
      <c r="B15">
        <v>54346617</v>
      </c>
      <c r="C15">
        <v>54346816</v>
      </c>
      <c r="D15">
        <v>30515951</v>
      </c>
      <c r="E15">
        <v>30515945</v>
      </c>
      <c r="F15">
        <v>1</v>
      </c>
      <c r="G15">
        <v>30515945</v>
      </c>
      <c r="H15">
        <v>1</v>
      </c>
      <c r="I15" t="s">
        <v>380</v>
      </c>
      <c r="J15" t="s">
        <v>3</v>
      </c>
      <c r="K15" t="s">
        <v>381</v>
      </c>
      <c r="L15">
        <v>1191</v>
      </c>
      <c r="N15">
        <v>1013</v>
      </c>
      <c r="O15" t="s">
        <v>382</v>
      </c>
      <c r="P15" t="s">
        <v>382</v>
      </c>
      <c r="Q15">
        <v>1</v>
      </c>
      <c r="W15">
        <v>0</v>
      </c>
      <c r="X15">
        <v>476480486</v>
      </c>
      <c r="Y15">
        <f>(AT15*0.3)</f>
        <v>2.226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1</v>
      </c>
      <c r="AJ15">
        <v>1</v>
      </c>
      <c r="AK15">
        <v>1</v>
      </c>
      <c r="AL15">
        <v>1</v>
      </c>
      <c r="AN15">
        <v>0</v>
      </c>
      <c r="AO15">
        <v>1</v>
      </c>
      <c r="AP15">
        <v>1</v>
      </c>
      <c r="AQ15">
        <v>0</v>
      </c>
      <c r="AR15">
        <v>0</v>
      </c>
      <c r="AS15" t="s">
        <v>3</v>
      </c>
      <c r="AT15">
        <v>7.42</v>
      </c>
      <c r="AU15" t="s">
        <v>35</v>
      </c>
      <c r="AV15">
        <v>1</v>
      </c>
      <c r="AW15">
        <v>2</v>
      </c>
      <c r="AX15">
        <v>54346821</v>
      </c>
      <c r="AY15">
        <v>1</v>
      </c>
      <c r="AZ15">
        <v>0</v>
      </c>
      <c r="BA15">
        <v>27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CX15">
        <f>ROUND(Y15*Source!I32,9)</f>
        <v>4.452</v>
      </c>
      <c r="CY15">
        <f>AD15</f>
        <v>0</v>
      </c>
      <c r="CZ15">
        <f>AH15</f>
        <v>0</v>
      </c>
      <c r="DA15">
        <f>AL15</f>
        <v>1</v>
      </c>
      <c r="DB15">
        <f>ROUND((ROUND(AT15*CZ15,2)*0.3),6)</f>
        <v>0</v>
      </c>
      <c r="DC15">
        <f>ROUND((ROUND(AT15*AG15,2)*0.3),6)</f>
        <v>0</v>
      </c>
      <c r="DD15" t="s">
        <v>3</v>
      </c>
      <c r="DE15" t="s">
        <v>3</v>
      </c>
      <c r="DF15">
        <f t="shared" si="0"/>
        <v>0</v>
      </c>
      <c r="DG15">
        <f>ROUND(AF15*CX15,2)</f>
        <v>0</v>
      </c>
      <c r="DH15">
        <f>ROUND(AG15*CX15,2)</f>
        <v>0</v>
      </c>
      <c r="DI15">
        <f t="shared" si="1"/>
        <v>0</v>
      </c>
      <c r="DJ15">
        <f>DI15</f>
        <v>0</v>
      </c>
      <c r="DK15">
        <v>0</v>
      </c>
    </row>
    <row r="16" spans="1:115" x14ac:dyDescent="0.2">
      <c r="A16">
        <f>ROW(Source!A32)</f>
        <v>32</v>
      </c>
      <c r="B16">
        <v>54346617</v>
      </c>
      <c r="C16">
        <v>54346816</v>
      </c>
      <c r="D16">
        <v>30595321</v>
      </c>
      <c r="E16">
        <v>1</v>
      </c>
      <c r="F16">
        <v>1</v>
      </c>
      <c r="G16">
        <v>30515945</v>
      </c>
      <c r="H16">
        <v>2</v>
      </c>
      <c r="I16" t="s">
        <v>383</v>
      </c>
      <c r="J16" t="s">
        <v>384</v>
      </c>
      <c r="K16" t="s">
        <v>385</v>
      </c>
      <c r="L16">
        <v>1367</v>
      </c>
      <c r="N16">
        <v>1011</v>
      </c>
      <c r="O16" t="s">
        <v>162</v>
      </c>
      <c r="P16" t="s">
        <v>162</v>
      </c>
      <c r="Q16">
        <v>1</v>
      </c>
      <c r="W16">
        <v>0</v>
      </c>
      <c r="X16">
        <v>-1461286799</v>
      </c>
      <c r="Y16">
        <f>(AT16*0.3)</f>
        <v>0.183</v>
      </c>
      <c r="AA16">
        <v>0</v>
      </c>
      <c r="AB16">
        <v>2052.58</v>
      </c>
      <c r="AC16">
        <v>565.63</v>
      </c>
      <c r="AD16">
        <v>0</v>
      </c>
      <c r="AE16">
        <v>0</v>
      </c>
      <c r="AF16">
        <v>190.93</v>
      </c>
      <c r="AG16">
        <v>18.149999999999999</v>
      </c>
      <c r="AH16">
        <v>0</v>
      </c>
      <c r="AI16">
        <v>1</v>
      </c>
      <c r="AJ16">
        <v>9.89</v>
      </c>
      <c r="AK16">
        <v>28.67</v>
      </c>
      <c r="AL16">
        <v>1</v>
      </c>
      <c r="AN16">
        <v>0</v>
      </c>
      <c r="AO16">
        <v>1</v>
      </c>
      <c r="AP16">
        <v>1</v>
      </c>
      <c r="AQ16">
        <v>0</v>
      </c>
      <c r="AR16">
        <v>0</v>
      </c>
      <c r="AS16" t="s">
        <v>3</v>
      </c>
      <c r="AT16">
        <v>0.61</v>
      </c>
      <c r="AU16" t="s">
        <v>35</v>
      </c>
      <c r="AV16">
        <v>0</v>
      </c>
      <c r="AW16">
        <v>2</v>
      </c>
      <c r="AX16">
        <v>54346822</v>
      </c>
      <c r="AY16">
        <v>1</v>
      </c>
      <c r="AZ16">
        <v>0</v>
      </c>
      <c r="BA16">
        <v>28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CX16">
        <f>ROUND(Y16*Source!I32,9)</f>
        <v>0.36599999999999999</v>
      </c>
      <c r="CY16">
        <f>AB16</f>
        <v>2052.58</v>
      </c>
      <c r="CZ16">
        <f>AF16</f>
        <v>190.93</v>
      </c>
      <c r="DA16">
        <f>AJ16</f>
        <v>9.89</v>
      </c>
      <c r="DB16">
        <f>ROUND((ROUND(AT16*CZ16,2)*0.3),6)</f>
        <v>34.941000000000003</v>
      </c>
      <c r="DC16">
        <f>ROUND((ROUND(AT16*AG16,2)*0.3),6)</f>
        <v>3.3210000000000002</v>
      </c>
      <c r="DD16" t="s">
        <v>3</v>
      </c>
      <c r="DE16" t="s">
        <v>3</v>
      </c>
      <c r="DF16">
        <f t="shared" si="0"/>
        <v>0</v>
      </c>
      <c r="DG16">
        <f>ROUND(ROUND(AF16*CX16,2)*AJ16,2)</f>
        <v>691.11</v>
      </c>
      <c r="DH16">
        <f>ROUND(ROUND(AG16*CX16,2)*AK16,2)</f>
        <v>190.37</v>
      </c>
      <c r="DI16">
        <f t="shared" si="1"/>
        <v>0</v>
      </c>
      <c r="DJ16">
        <f>DG16</f>
        <v>691.11</v>
      </c>
      <c r="DK16">
        <v>0</v>
      </c>
    </row>
    <row r="17" spans="1:115" x14ac:dyDescent="0.2">
      <c r="A17">
        <f>ROW(Source!A32)</f>
        <v>32</v>
      </c>
      <c r="B17">
        <v>54346617</v>
      </c>
      <c r="C17">
        <v>54346816</v>
      </c>
      <c r="D17">
        <v>30516999</v>
      </c>
      <c r="E17">
        <v>30515945</v>
      </c>
      <c r="F17">
        <v>1</v>
      </c>
      <c r="G17">
        <v>30515945</v>
      </c>
      <c r="H17">
        <v>2</v>
      </c>
      <c r="I17" t="s">
        <v>392</v>
      </c>
      <c r="J17" t="s">
        <v>3</v>
      </c>
      <c r="K17" t="s">
        <v>393</v>
      </c>
      <c r="L17">
        <v>1344</v>
      </c>
      <c r="N17">
        <v>1008</v>
      </c>
      <c r="O17" t="s">
        <v>394</v>
      </c>
      <c r="P17" t="s">
        <v>394</v>
      </c>
      <c r="Q17">
        <v>1</v>
      </c>
      <c r="W17">
        <v>0</v>
      </c>
      <c r="X17">
        <v>-1180195794</v>
      </c>
      <c r="Y17">
        <f>(AT17*0.3)</f>
        <v>9.1559999999999988</v>
      </c>
      <c r="AA17">
        <v>0</v>
      </c>
      <c r="AB17">
        <v>1.0900000000000001</v>
      </c>
      <c r="AC17">
        <v>0</v>
      </c>
      <c r="AD17">
        <v>0</v>
      </c>
      <c r="AE17">
        <v>0</v>
      </c>
      <c r="AF17">
        <v>1</v>
      </c>
      <c r="AG17">
        <v>0</v>
      </c>
      <c r="AH17">
        <v>0</v>
      </c>
      <c r="AI17">
        <v>1</v>
      </c>
      <c r="AJ17">
        <v>1</v>
      </c>
      <c r="AK17">
        <v>1</v>
      </c>
      <c r="AL17">
        <v>1</v>
      </c>
      <c r="AN17">
        <v>0</v>
      </c>
      <c r="AO17">
        <v>1</v>
      </c>
      <c r="AP17">
        <v>1</v>
      </c>
      <c r="AQ17">
        <v>0</v>
      </c>
      <c r="AR17">
        <v>0</v>
      </c>
      <c r="AS17" t="s">
        <v>3</v>
      </c>
      <c r="AT17">
        <v>30.52</v>
      </c>
      <c r="AU17" t="s">
        <v>35</v>
      </c>
      <c r="AV17">
        <v>0</v>
      </c>
      <c r="AW17">
        <v>2</v>
      </c>
      <c r="AX17">
        <v>54346823</v>
      </c>
      <c r="AY17">
        <v>1</v>
      </c>
      <c r="AZ17">
        <v>0</v>
      </c>
      <c r="BA17">
        <v>29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CX17">
        <f>ROUND(Y17*Source!I32,9)</f>
        <v>18.312000000000001</v>
      </c>
      <c r="CY17">
        <f>AB17</f>
        <v>1.0900000000000001</v>
      </c>
      <c r="CZ17">
        <f>AF17</f>
        <v>1</v>
      </c>
      <c r="DA17">
        <f>AJ17</f>
        <v>1</v>
      </c>
      <c r="DB17">
        <f>ROUND((ROUND(AT17*CZ17,2)*0.3),6)</f>
        <v>9.1560000000000006</v>
      </c>
      <c r="DC17">
        <f>ROUND((ROUND(AT17*AG17,2)*0.3),6)</f>
        <v>0</v>
      </c>
      <c r="DD17" t="s">
        <v>3</v>
      </c>
      <c r="DE17" t="s">
        <v>3</v>
      </c>
      <c r="DF17">
        <f t="shared" si="0"/>
        <v>0</v>
      </c>
      <c r="DG17">
        <f t="shared" ref="DG17:DG28" si="5">ROUND(AF17*CX17,2)</f>
        <v>18.309999999999999</v>
      </c>
      <c r="DH17">
        <f t="shared" ref="DH17:DH28" si="6">ROUND(AG17*CX17,2)</f>
        <v>0</v>
      </c>
      <c r="DI17">
        <f t="shared" si="1"/>
        <v>0</v>
      </c>
      <c r="DJ17">
        <f>DG17</f>
        <v>18.309999999999999</v>
      </c>
      <c r="DK17">
        <v>0</v>
      </c>
    </row>
    <row r="18" spans="1:115" x14ac:dyDescent="0.2">
      <c r="A18">
        <f>ROW(Source!A32)</f>
        <v>32</v>
      </c>
      <c r="B18">
        <v>54346617</v>
      </c>
      <c r="C18">
        <v>54346816</v>
      </c>
      <c r="D18">
        <v>30541208</v>
      </c>
      <c r="E18">
        <v>30515945</v>
      </c>
      <c r="F18">
        <v>1</v>
      </c>
      <c r="G18">
        <v>30515945</v>
      </c>
      <c r="H18">
        <v>3</v>
      </c>
      <c r="I18" t="s">
        <v>395</v>
      </c>
      <c r="J18" t="s">
        <v>3</v>
      </c>
      <c r="K18" t="s">
        <v>396</v>
      </c>
      <c r="L18">
        <v>1344</v>
      </c>
      <c r="N18">
        <v>1008</v>
      </c>
      <c r="O18" t="s">
        <v>394</v>
      </c>
      <c r="P18" t="s">
        <v>394</v>
      </c>
      <c r="Q18">
        <v>1</v>
      </c>
      <c r="W18">
        <v>0</v>
      </c>
      <c r="X18">
        <v>-94250534</v>
      </c>
      <c r="Y18">
        <f>(AT18*0)</f>
        <v>0</v>
      </c>
      <c r="AA18">
        <v>1</v>
      </c>
      <c r="AB18">
        <v>0</v>
      </c>
      <c r="AC18">
        <v>0</v>
      </c>
      <c r="AD18">
        <v>0</v>
      </c>
      <c r="AE18">
        <v>1</v>
      </c>
      <c r="AF18">
        <v>0</v>
      </c>
      <c r="AG18">
        <v>0</v>
      </c>
      <c r="AH18">
        <v>0</v>
      </c>
      <c r="AI18">
        <v>1</v>
      </c>
      <c r="AJ18">
        <v>1</v>
      </c>
      <c r="AK18">
        <v>1</v>
      </c>
      <c r="AL18">
        <v>1</v>
      </c>
      <c r="AN18">
        <v>0</v>
      </c>
      <c r="AO18">
        <v>1</v>
      </c>
      <c r="AP18">
        <v>1</v>
      </c>
      <c r="AQ18">
        <v>0</v>
      </c>
      <c r="AR18">
        <v>0</v>
      </c>
      <c r="AS18" t="s">
        <v>3</v>
      </c>
      <c r="AT18">
        <v>5.88</v>
      </c>
      <c r="AU18" t="s">
        <v>34</v>
      </c>
      <c r="AV18">
        <v>0</v>
      </c>
      <c r="AW18">
        <v>2</v>
      </c>
      <c r="AX18">
        <v>54346830</v>
      </c>
      <c r="AY18">
        <v>1</v>
      </c>
      <c r="AZ18">
        <v>0</v>
      </c>
      <c r="BA18">
        <v>36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CX18">
        <f>ROUND(Y18*Source!I32,9)</f>
        <v>0</v>
      </c>
      <c r="CY18">
        <f>AA18</f>
        <v>1</v>
      </c>
      <c r="CZ18">
        <f>AE18</f>
        <v>1</v>
      </c>
      <c r="DA18">
        <f>AI18</f>
        <v>1</v>
      </c>
      <c r="DB18">
        <f>ROUND((ROUND(AT18*CZ18,2)*0),6)</f>
        <v>0</v>
      </c>
      <c r="DC18">
        <f>ROUND((ROUND(AT18*AG18,2)*0),6)</f>
        <v>0</v>
      </c>
      <c r="DD18" t="s">
        <v>3</v>
      </c>
      <c r="DE18" t="s">
        <v>3</v>
      </c>
      <c r="DF18">
        <f t="shared" si="0"/>
        <v>0</v>
      </c>
      <c r="DG18">
        <f t="shared" si="5"/>
        <v>0</v>
      </c>
      <c r="DH18">
        <f t="shared" si="6"/>
        <v>0</v>
      </c>
      <c r="DI18">
        <f t="shared" si="1"/>
        <v>0</v>
      </c>
      <c r="DJ18">
        <f>DF18</f>
        <v>0</v>
      </c>
      <c r="DK18">
        <v>0</v>
      </c>
    </row>
    <row r="19" spans="1:115" x14ac:dyDescent="0.2">
      <c r="A19">
        <f>ROW(Source!A33)</f>
        <v>33</v>
      </c>
      <c r="B19">
        <v>54346617</v>
      </c>
      <c r="C19">
        <v>54346831</v>
      </c>
      <c r="D19">
        <v>30515951</v>
      </c>
      <c r="E19">
        <v>30515945</v>
      </c>
      <c r="F19">
        <v>1</v>
      </c>
      <c r="G19">
        <v>30515945</v>
      </c>
      <c r="H19">
        <v>1</v>
      </c>
      <c r="I19" t="s">
        <v>380</v>
      </c>
      <c r="J19" t="s">
        <v>3</v>
      </c>
      <c r="K19" t="s">
        <v>381</v>
      </c>
      <c r="L19">
        <v>1191</v>
      </c>
      <c r="N19">
        <v>1013</v>
      </c>
      <c r="O19" t="s">
        <v>382</v>
      </c>
      <c r="P19" t="s">
        <v>382</v>
      </c>
      <c r="Q19">
        <v>1</v>
      </c>
      <c r="W19">
        <v>0</v>
      </c>
      <c r="X19">
        <v>476480486</v>
      </c>
      <c r="Y19">
        <f t="shared" ref="Y19:Y27" si="7">(AT19*0.3)</f>
        <v>26.279999999999998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1</v>
      </c>
      <c r="AJ19">
        <v>1</v>
      </c>
      <c r="AK19">
        <v>1</v>
      </c>
      <c r="AL19">
        <v>1</v>
      </c>
      <c r="AN19">
        <v>0</v>
      </c>
      <c r="AO19">
        <v>1</v>
      </c>
      <c r="AP19">
        <v>1</v>
      </c>
      <c r="AQ19">
        <v>0</v>
      </c>
      <c r="AR19">
        <v>0</v>
      </c>
      <c r="AS19" t="s">
        <v>3</v>
      </c>
      <c r="AT19">
        <v>87.6</v>
      </c>
      <c r="AU19" t="s">
        <v>35</v>
      </c>
      <c r="AV19">
        <v>1</v>
      </c>
      <c r="AW19">
        <v>2</v>
      </c>
      <c r="AX19">
        <v>54346833</v>
      </c>
      <c r="AY19">
        <v>1</v>
      </c>
      <c r="AZ19">
        <v>0</v>
      </c>
      <c r="BA19">
        <v>37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CX19">
        <f>ROUND(Y19*Source!I33,9)</f>
        <v>1.36656</v>
      </c>
      <c r="CY19">
        <f t="shared" ref="CY19:CY28" si="8">AD19</f>
        <v>0</v>
      </c>
      <c r="CZ19">
        <f t="shared" ref="CZ19:CZ28" si="9">AH19</f>
        <v>0</v>
      </c>
      <c r="DA19">
        <f t="shared" ref="DA19:DA28" si="10">AL19</f>
        <v>1</v>
      </c>
      <c r="DB19">
        <f t="shared" ref="DB19:DB27" si="11">ROUND((ROUND(AT19*CZ19,2)*0.3),6)</f>
        <v>0</v>
      </c>
      <c r="DC19">
        <f t="shared" ref="DC19:DC27" si="12">ROUND((ROUND(AT19*AG19,2)*0.3),6)</f>
        <v>0</v>
      </c>
      <c r="DD19" t="s">
        <v>3</v>
      </c>
      <c r="DE19" t="s">
        <v>3</v>
      </c>
      <c r="DF19">
        <f t="shared" si="0"/>
        <v>0</v>
      </c>
      <c r="DG19">
        <f t="shared" si="5"/>
        <v>0</v>
      </c>
      <c r="DH19">
        <f t="shared" si="6"/>
        <v>0</v>
      </c>
      <c r="DI19">
        <f t="shared" si="1"/>
        <v>0</v>
      </c>
      <c r="DJ19">
        <f t="shared" ref="DJ19:DJ28" si="13">DI19</f>
        <v>0</v>
      </c>
      <c r="DK19">
        <v>0</v>
      </c>
    </row>
    <row r="20" spans="1:115" x14ac:dyDescent="0.2">
      <c r="A20">
        <f>ROW(Source!A34)</f>
        <v>34</v>
      </c>
      <c r="B20">
        <v>54346617</v>
      </c>
      <c r="C20">
        <v>54346834</v>
      </c>
      <c r="D20">
        <v>30515951</v>
      </c>
      <c r="E20">
        <v>30515945</v>
      </c>
      <c r="F20">
        <v>1</v>
      </c>
      <c r="G20">
        <v>30515945</v>
      </c>
      <c r="H20">
        <v>1</v>
      </c>
      <c r="I20" t="s">
        <v>380</v>
      </c>
      <c r="J20" t="s">
        <v>3</v>
      </c>
      <c r="K20" t="s">
        <v>381</v>
      </c>
      <c r="L20">
        <v>1191</v>
      </c>
      <c r="N20">
        <v>1013</v>
      </c>
      <c r="O20" t="s">
        <v>382</v>
      </c>
      <c r="P20" t="s">
        <v>382</v>
      </c>
      <c r="Q20">
        <v>1</v>
      </c>
      <c r="W20">
        <v>0</v>
      </c>
      <c r="X20">
        <v>476480486</v>
      </c>
      <c r="Y20">
        <f t="shared" si="7"/>
        <v>0.88200000000000001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1</v>
      </c>
      <c r="AJ20">
        <v>1</v>
      </c>
      <c r="AK20">
        <v>1</v>
      </c>
      <c r="AL20">
        <v>1</v>
      </c>
      <c r="AN20">
        <v>0</v>
      </c>
      <c r="AO20">
        <v>1</v>
      </c>
      <c r="AP20">
        <v>1</v>
      </c>
      <c r="AQ20">
        <v>0</v>
      </c>
      <c r="AR20">
        <v>0</v>
      </c>
      <c r="AS20" t="s">
        <v>3</v>
      </c>
      <c r="AT20">
        <v>2.94</v>
      </c>
      <c r="AU20" t="s">
        <v>35</v>
      </c>
      <c r="AV20">
        <v>1</v>
      </c>
      <c r="AW20">
        <v>2</v>
      </c>
      <c r="AX20">
        <v>54346836</v>
      </c>
      <c r="AY20">
        <v>1</v>
      </c>
      <c r="AZ20">
        <v>0</v>
      </c>
      <c r="BA20">
        <v>38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CX20">
        <f>ROUND(Y20*Source!I34,9)</f>
        <v>3.528</v>
      </c>
      <c r="CY20">
        <f t="shared" si="8"/>
        <v>0</v>
      </c>
      <c r="CZ20">
        <f t="shared" si="9"/>
        <v>0</v>
      </c>
      <c r="DA20">
        <f t="shared" si="10"/>
        <v>1</v>
      </c>
      <c r="DB20">
        <f t="shared" si="11"/>
        <v>0</v>
      </c>
      <c r="DC20">
        <f t="shared" si="12"/>
        <v>0</v>
      </c>
      <c r="DD20" t="s">
        <v>3</v>
      </c>
      <c r="DE20" t="s">
        <v>3</v>
      </c>
      <c r="DF20">
        <f t="shared" si="0"/>
        <v>0</v>
      </c>
      <c r="DG20">
        <f t="shared" si="5"/>
        <v>0</v>
      </c>
      <c r="DH20">
        <f t="shared" si="6"/>
        <v>0</v>
      </c>
      <c r="DI20">
        <f t="shared" si="1"/>
        <v>0</v>
      </c>
      <c r="DJ20">
        <f t="shared" si="13"/>
        <v>0</v>
      </c>
      <c r="DK20">
        <v>0</v>
      </c>
    </row>
    <row r="21" spans="1:115" x14ac:dyDescent="0.2">
      <c r="A21">
        <f>ROW(Source!A35)</f>
        <v>35</v>
      </c>
      <c r="B21">
        <v>54346617</v>
      </c>
      <c r="C21">
        <v>54346837</v>
      </c>
      <c r="D21">
        <v>30515951</v>
      </c>
      <c r="E21">
        <v>30515945</v>
      </c>
      <c r="F21">
        <v>1</v>
      </c>
      <c r="G21">
        <v>30515945</v>
      </c>
      <c r="H21">
        <v>1</v>
      </c>
      <c r="I21" t="s">
        <v>380</v>
      </c>
      <c r="J21" t="s">
        <v>3</v>
      </c>
      <c r="K21" t="s">
        <v>381</v>
      </c>
      <c r="L21">
        <v>1191</v>
      </c>
      <c r="N21">
        <v>1013</v>
      </c>
      <c r="O21" t="s">
        <v>382</v>
      </c>
      <c r="P21" t="s">
        <v>382</v>
      </c>
      <c r="Q21">
        <v>1</v>
      </c>
      <c r="W21">
        <v>0</v>
      </c>
      <c r="X21">
        <v>476480486</v>
      </c>
      <c r="Y21">
        <f t="shared" si="7"/>
        <v>0.105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1</v>
      </c>
      <c r="AJ21">
        <v>1</v>
      </c>
      <c r="AK21">
        <v>1</v>
      </c>
      <c r="AL21">
        <v>1</v>
      </c>
      <c r="AN21">
        <v>0</v>
      </c>
      <c r="AO21">
        <v>1</v>
      </c>
      <c r="AP21">
        <v>1</v>
      </c>
      <c r="AQ21">
        <v>0</v>
      </c>
      <c r="AR21">
        <v>0</v>
      </c>
      <c r="AS21" t="s">
        <v>3</v>
      </c>
      <c r="AT21">
        <v>0.35</v>
      </c>
      <c r="AU21" t="s">
        <v>35</v>
      </c>
      <c r="AV21">
        <v>1</v>
      </c>
      <c r="AW21">
        <v>2</v>
      </c>
      <c r="AX21">
        <v>54346839</v>
      </c>
      <c r="AY21">
        <v>1</v>
      </c>
      <c r="AZ21">
        <v>0</v>
      </c>
      <c r="BA21">
        <v>39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CX21">
        <f>ROUND(Y21*Source!I35,9)</f>
        <v>0.94499999999999995</v>
      </c>
      <c r="CY21">
        <f t="shared" si="8"/>
        <v>0</v>
      </c>
      <c r="CZ21">
        <f t="shared" si="9"/>
        <v>0</v>
      </c>
      <c r="DA21">
        <f t="shared" si="10"/>
        <v>1</v>
      </c>
      <c r="DB21">
        <f t="shared" si="11"/>
        <v>0</v>
      </c>
      <c r="DC21">
        <f t="shared" si="12"/>
        <v>0</v>
      </c>
      <c r="DD21" t="s">
        <v>3</v>
      </c>
      <c r="DE21" t="s">
        <v>3</v>
      </c>
      <c r="DF21">
        <f t="shared" si="0"/>
        <v>0</v>
      </c>
      <c r="DG21">
        <f t="shared" si="5"/>
        <v>0</v>
      </c>
      <c r="DH21">
        <f t="shared" si="6"/>
        <v>0</v>
      </c>
      <c r="DI21">
        <f t="shared" si="1"/>
        <v>0</v>
      </c>
      <c r="DJ21">
        <f t="shared" si="13"/>
        <v>0</v>
      </c>
      <c r="DK21">
        <v>0</v>
      </c>
    </row>
    <row r="22" spans="1:115" x14ac:dyDescent="0.2">
      <c r="A22">
        <f>ROW(Source!A36)</f>
        <v>36</v>
      </c>
      <c r="B22">
        <v>54346617</v>
      </c>
      <c r="C22">
        <v>54346840</v>
      </c>
      <c r="D22">
        <v>30515951</v>
      </c>
      <c r="E22">
        <v>30515945</v>
      </c>
      <c r="F22">
        <v>1</v>
      </c>
      <c r="G22">
        <v>30515945</v>
      </c>
      <c r="H22">
        <v>1</v>
      </c>
      <c r="I22" t="s">
        <v>380</v>
      </c>
      <c r="J22" t="s">
        <v>3</v>
      </c>
      <c r="K22" t="s">
        <v>381</v>
      </c>
      <c r="L22">
        <v>1191</v>
      </c>
      <c r="N22">
        <v>1013</v>
      </c>
      <c r="O22" t="s">
        <v>382</v>
      </c>
      <c r="P22" t="s">
        <v>382</v>
      </c>
      <c r="Q22">
        <v>1</v>
      </c>
      <c r="W22">
        <v>0</v>
      </c>
      <c r="X22">
        <v>476480486</v>
      </c>
      <c r="Y22">
        <f t="shared" si="7"/>
        <v>0.12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1</v>
      </c>
      <c r="AJ22">
        <v>1</v>
      </c>
      <c r="AK22">
        <v>1</v>
      </c>
      <c r="AL22">
        <v>1</v>
      </c>
      <c r="AN22">
        <v>0</v>
      </c>
      <c r="AO22">
        <v>1</v>
      </c>
      <c r="AP22">
        <v>1</v>
      </c>
      <c r="AQ22">
        <v>0</v>
      </c>
      <c r="AR22">
        <v>0</v>
      </c>
      <c r="AS22" t="s">
        <v>3</v>
      </c>
      <c r="AT22">
        <v>0.4</v>
      </c>
      <c r="AU22" t="s">
        <v>35</v>
      </c>
      <c r="AV22">
        <v>1</v>
      </c>
      <c r="AW22">
        <v>2</v>
      </c>
      <c r="AX22">
        <v>54346842</v>
      </c>
      <c r="AY22">
        <v>1</v>
      </c>
      <c r="AZ22">
        <v>0</v>
      </c>
      <c r="BA22">
        <v>40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CX22">
        <f>ROUND(Y22*Source!I36,9)</f>
        <v>3.96</v>
      </c>
      <c r="CY22">
        <f t="shared" si="8"/>
        <v>0</v>
      </c>
      <c r="CZ22">
        <f t="shared" si="9"/>
        <v>0</v>
      </c>
      <c r="DA22">
        <f t="shared" si="10"/>
        <v>1</v>
      </c>
      <c r="DB22">
        <f t="shared" si="11"/>
        <v>0</v>
      </c>
      <c r="DC22">
        <f t="shared" si="12"/>
        <v>0</v>
      </c>
      <c r="DD22" t="s">
        <v>3</v>
      </c>
      <c r="DE22" t="s">
        <v>3</v>
      </c>
      <c r="DF22">
        <f t="shared" si="0"/>
        <v>0</v>
      </c>
      <c r="DG22">
        <f t="shared" si="5"/>
        <v>0</v>
      </c>
      <c r="DH22">
        <f t="shared" si="6"/>
        <v>0</v>
      </c>
      <c r="DI22">
        <f t="shared" si="1"/>
        <v>0</v>
      </c>
      <c r="DJ22">
        <f t="shared" si="13"/>
        <v>0</v>
      </c>
      <c r="DK22">
        <v>0</v>
      </c>
    </row>
    <row r="23" spans="1:115" x14ac:dyDescent="0.2">
      <c r="A23">
        <f>ROW(Source!A37)</f>
        <v>37</v>
      </c>
      <c r="B23">
        <v>54346617</v>
      </c>
      <c r="C23">
        <v>54346843</v>
      </c>
      <c r="D23">
        <v>30515951</v>
      </c>
      <c r="E23">
        <v>30515945</v>
      </c>
      <c r="F23">
        <v>1</v>
      </c>
      <c r="G23">
        <v>30515945</v>
      </c>
      <c r="H23">
        <v>1</v>
      </c>
      <c r="I23" t="s">
        <v>380</v>
      </c>
      <c r="J23" t="s">
        <v>3</v>
      </c>
      <c r="K23" t="s">
        <v>381</v>
      </c>
      <c r="L23">
        <v>1191</v>
      </c>
      <c r="N23">
        <v>1013</v>
      </c>
      <c r="O23" t="s">
        <v>382</v>
      </c>
      <c r="P23" t="s">
        <v>382</v>
      </c>
      <c r="Q23">
        <v>1</v>
      </c>
      <c r="W23">
        <v>0</v>
      </c>
      <c r="X23">
        <v>476480486</v>
      </c>
      <c r="Y23">
        <f t="shared" si="7"/>
        <v>1.194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1</v>
      </c>
      <c r="AJ23">
        <v>1</v>
      </c>
      <c r="AK23">
        <v>1</v>
      </c>
      <c r="AL23">
        <v>1</v>
      </c>
      <c r="AN23">
        <v>0</v>
      </c>
      <c r="AO23">
        <v>1</v>
      </c>
      <c r="AP23">
        <v>1</v>
      </c>
      <c r="AQ23">
        <v>0</v>
      </c>
      <c r="AR23">
        <v>0</v>
      </c>
      <c r="AS23" t="s">
        <v>3</v>
      </c>
      <c r="AT23">
        <v>3.98</v>
      </c>
      <c r="AU23" t="s">
        <v>35</v>
      </c>
      <c r="AV23">
        <v>1</v>
      </c>
      <c r="AW23">
        <v>2</v>
      </c>
      <c r="AX23">
        <v>54346845</v>
      </c>
      <c r="AY23">
        <v>1</v>
      </c>
      <c r="AZ23">
        <v>0</v>
      </c>
      <c r="BA23">
        <v>41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CX23">
        <f>ROUND(Y23*Source!I37,9)</f>
        <v>1.194</v>
      </c>
      <c r="CY23">
        <f t="shared" si="8"/>
        <v>0</v>
      </c>
      <c r="CZ23">
        <f t="shared" si="9"/>
        <v>0</v>
      </c>
      <c r="DA23">
        <f t="shared" si="10"/>
        <v>1</v>
      </c>
      <c r="DB23">
        <f t="shared" si="11"/>
        <v>0</v>
      </c>
      <c r="DC23">
        <f t="shared" si="12"/>
        <v>0</v>
      </c>
      <c r="DD23" t="s">
        <v>3</v>
      </c>
      <c r="DE23" t="s">
        <v>3</v>
      </c>
      <c r="DF23">
        <f t="shared" si="0"/>
        <v>0</v>
      </c>
      <c r="DG23">
        <f t="shared" si="5"/>
        <v>0</v>
      </c>
      <c r="DH23">
        <f t="shared" si="6"/>
        <v>0</v>
      </c>
      <c r="DI23">
        <f t="shared" si="1"/>
        <v>0</v>
      </c>
      <c r="DJ23">
        <f t="shared" si="13"/>
        <v>0</v>
      </c>
      <c r="DK23">
        <v>0</v>
      </c>
    </row>
    <row r="24" spans="1:115" x14ac:dyDescent="0.2">
      <c r="A24">
        <f>ROW(Source!A38)</f>
        <v>38</v>
      </c>
      <c r="B24">
        <v>54346617</v>
      </c>
      <c r="C24">
        <v>54346846</v>
      </c>
      <c r="D24">
        <v>30515951</v>
      </c>
      <c r="E24">
        <v>30515945</v>
      </c>
      <c r="F24">
        <v>1</v>
      </c>
      <c r="G24">
        <v>30515945</v>
      </c>
      <c r="H24">
        <v>1</v>
      </c>
      <c r="I24" t="s">
        <v>380</v>
      </c>
      <c r="J24" t="s">
        <v>3</v>
      </c>
      <c r="K24" t="s">
        <v>381</v>
      </c>
      <c r="L24">
        <v>1191</v>
      </c>
      <c r="N24">
        <v>1013</v>
      </c>
      <c r="O24" t="s">
        <v>382</v>
      </c>
      <c r="P24" t="s">
        <v>382</v>
      </c>
      <c r="Q24">
        <v>1</v>
      </c>
      <c r="W24">
        <v>0</v>
      </c>
      <c r="X24">
        <v>476480486</v>
      </c>
      <c r="Y24">
        <f t="shared" si="7"/>
        <v>2.7809999999999997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1</v>
      </c>
      <c r="AJ24">
        <v>1</v>
      </c>
      <c r="AK24">
        <v>1</v>
      </c>
      <c r="AL24">
        <v>1</v>
      </c>
      <c r="AN24">
        <v>0</v>
      </c>
      <c r="AO24">
        <v>1</v>
      </c>
      <c r="AP24">
        <v>1</v>
      </c>
      <c r="AQ24">
        <v>0</v>
      </c>
      <c r="AR24">
        <v>0</v>
      </c>
      <c r="AS24" t="s">
        <v>3</v>
      </c>
      <c r="AT24">
        <v>9.27</v>
      </c>
      <c r="AU24" t="s">
        <v>35</v>
      </c>
      <c r="AV24">
        <v>1</v>
      </c>
      <c r="AW24">
        <v>2</v>
      </c>
      <c r="AX24">
        <v>54346848</v>
      </c>
      <c r="AY24">
        <v>1</v>
      </c>
      <c r="AZ24">
        <v>0</v>
      </c>
      <c r="BA24">
        <v>42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CX24">
        <f>ROUND(Y24*Source!I38,9)</f>
        <v>1.1124000000000001</v>
      </c>
      <c r="CY24">
        <f t="shared" si="8"/>
        <v>0</v>
      </c>
      <c r="CZ24">
        <f t="shared" si="9"/>
        <v>0</v>
      </c>
      <c r="DA24">
        <f t="shared" si="10"/>
        <v>1</v>
      </c>
      <c r="DB24">
        <f t="shared" si="11"/>
        <v>0</v>
      </c>
      <c r="DC24">
        <f t="shared" si="12"/>
        <v>0</v>
      </c>
      <c r="DD24" t="s">
        <v>3</v>
      </c>
      <c r="DE24" t="s">
        <v>3</v>
      </c>
      <c r="DF24">
        <f t="shared" si="0"/>
        <v>0</v>
      </c>
      <c r="DG24">
        <f t="shared" si="5"/>
        <v>0</v>
      </c>
      <c r="DH24">
        <f t="shared" si="6"/>
        <v>0</v>
      </c>
      <c r="DI24">
        <f t="shared" si="1"/>
        <v>0</v>
      </c>
      <c r="DJ24">
        <f t="shared" si="13"/>
        <v>0</v>
      </c>
      <c r="DK24">
        <v>0</v>
      </c>
    </row>
    <row r="25" spans="1:115" x14ac:dyDescent="0.2">
      <c r="A25">
        <f>ROW(Source!A39)</f>
        <v>39</v>
      </c>
      <c r="B25">
        <v>54346617</v>
      </c>
      <c r="C25">
        <v>54346849</v>
      </c>
      <c r="D25">
        <v>30515951</v>
      </c>
      <c r="E25">
        <v>30515945</v>
      </c>
      <c r="F25">
        <v>1</v>
      </c>
      <c r="G25">
        <v>30515945</v>
      </c>
      <c r="H25">
        <v>1</v>
      </c>
      <c r="I25" t="s">
        <v>380</v>
      </c>
      <c r="J25" t="s">
        <v>3</v>
      </c>
      <c r="K25" t="s">
        <v>381</v>
      </c>
      <c r="L25">
        <v>1191</v>
      </c>
      <c r="N25">
        <v>1013</v>
      </c>
      <c r="O25" t="s">
        <v>382</v>
      </c>
      <c r="P25" t="s">
        <v>382</v>
      </c>
      <c r="Q25">
        <v>1</v>
      </c>
      <c r="W25">
        <v>0</v>
      </c>
      <c r="X25">
        <v>476480486</v>
      </c>
      <c r="Y25">
        <f t="shared" si="7"/>
        <v>3.0900000000000003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1</v>
      </c>
      <c r="AJ25">
        <v>1</v>
      </c>
      <c r="AK25">
        <v>1</v>
      </c>
      <c r="AL25">
        <v>1</v>
      </c>
      <c r="AN25">
        <v>0</v>
      </c>
      <c r="AO25">
        <v>1</v>
      </c>
      <c r="AP25">
        <v>1</v>
      </c>
      <c r="AQ25">
        <v>0</v>
      </c>
      <c r="AR25">
        <v>0</v>
      </c>
      <c r="AS25" t="s">
        <v>3</v>
      </c>
      <c r="AT25">
        <v>10.3</v>
      </c>
      <c r="AU25" t="s">
        <v>35</v>
      </c>
      <c r="AV25">
        <v>1</v>
      </c>
      <c r="AW25">
        <v>2</v>
      </c>
      <c r="AX25">
        <v>54346851</v>
      </c>
      <c r="AY25">
        <v>1</v>
      </c>
      <c r="AZ25">
        <v>0</v>
      </c>
      <c r="BA25">
        <v>43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CX25">
        <f>ROUND(Y25*Source!I39,9)</f>
        <v>1.8540000000000001</v>
      </c>
      <c r="CY25">
        <f t="shared" si="8"/>
        <v>0</v>
      </c>
      <c r="CZ25">
        <f t="shared" si="9"/>
        <v>0</v>
      </c>
      <c r="DA25">
        <f t="shared" si="10"/>
        <v>1</v>
      </c>
      <c r="DB25">
        <f t="shared" si="11"/>
        <v>0</v>
      </c>
      <c r="DC25">
        <f t="shared" si="12"/>
        <v>0</v>
      </c>
      <c r="DD25" t="s">
        <v>3</v>
      </c>
      <c r="DE25" t="s">
        <v>3</v>
      </c>
      <c r="DF25">
        <f t="shared" si="0"/>
        <v>0</v>
      </c>
      <c r="DG25">
        <f t="shared" si="5"/>
        <v>0</v>
      </c>
      <c r="DH25">
        <f t="shared" si="6"/>
        <v>0</v>
      </c>
      <c r="DI25">
        <f t="shared" si="1"/>
        <v>0</v>
      </c>
      <c r="DJ25">
        <f t="shared" si="13"/>
        <v>0</v>
      </c>
      <c r="DK25">
        <v>0</v>
      </c>
    </row>
    <row r="26" spans="1:115" x14ac:dyDescent="0.2">
      <c r="A26">
        <f>ROW(Source!A40)</f>
        <v>40</v>
      </c>
      <c r="B26">
        <v>54346617</v>
      </c>
      <c r="C26">
        <v>54346852</v>
      </c>
      <c r="D26">
        <v>30515951</v>
      </c>
      <c r="E26">
        <v>30515945</v>
      </c>
      <c r="F26">
        <v>1</v>
      </c>
      <c r="G26">
        <v>30515945</v>
      </c>
      <c r="H26">
        <v>1</v>
      </c>
      <c r="I26" t="s">
        <v>380</v>
      </c>
      <c r="J26" t="s">
        <v>3</v>
      </c>
      <c r="K26" t="s">
        <v>381</v>
      </c>
      <c r="L26">
        <v>1191</v>
      </c>
      <c r="N26">
        <v>1013</v>
      </c>
      <c r="O26" t="s">
        <v>382</v>
      </c>
      <c r="P26" t="s">
        <v>382</v>
      </c>
      <c r="Q26">
        <v>1</v>
      </c>
      <c r="W26">
        <v>0</v>
      </c>
      <c r="X26">
        <v>476480486</v>
      </c>
      <c r="Y26">
        <f t="shared" si="7"/>
        <v>5.55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1</v>
      </c>
      <c r="AJ26">
        <v>1</v>
      </c>
      <c r="AK26">
        <v>1</v>
      </c>
      <c r="AL26">
        <v>1</v>
      </c>
      <c r="AN26">
        <v>0</v>
      </c>
      <c r="AO26">
        <v>1</v>
      </c>
      <c r="AP26">
        <v>1</v>
      </c>
      <c r="AQ26">
        <v>0</v>
      </c>
      <c r="AR26">
        <v>0</v>
      </c>
      <c r="AS26" t="s">
        <v>3</v>
      </c>
      <c r="AT26">
        <v>18.5</v>
      </c>
      <c r="AU26" t="s">
        <v>35</v>
      </c>
      <c r="AV26">
        <v>1</v>
      </c>
      <c r="AW26">
        <v>2</v>
      </c>
      <c r="AX26">
        <v>54346854</v>
      </c>
      <c r="AY26">
        <v>1</v>
      </c>
      <c r="AZ26">
        <v>0</v>
      </c>
      <c r="BA26">
        <v>44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CX26">
        <f>ROUND(Y26*Source!I40,9)</f>
        <v>2.2200000000000002</v>
      </c>
      <c r="CY26">
        <f t="shared" si="8"/>
        <v>0</v>
      </c>
      <c r="CZ26">
        <f t="shared" si="9"/>
        <v>0</v>
      </c>
      <c r="DA26">
        <f t="shared" si="10"/>
        <v>1</v>
      </c>
      <c r="DB26">
        <f t="shared" si="11"/>
        <v>0</v>
      </c>
      <c r="DC26">
        <f t="shared" si="12"/>
        <v>0</v>
      </c>
      <c r="DD26" t="s">
        <v>3</v>
      </c>
      <c r="DE26" t="s">
        <v>3</v>
      </c>
      <c r="DF26">
        <f t="shared" si="0"/>
        <v>0</v>
      </c>
      <c r="DG26">
        <f t="shared" si="5"/>
        <v>0</v>
      </c>
      <c r="DH26">
        <f t="shared" si="6"/>
        <v>0</v>
      </c>
      <c r="DI26">
        <f t="shared" si="1"/>
        <v>0</v>
      </c>
      <c r="DJ26">
        <f t="shared" si="13"/>
        <v>0</v>
      </c>
      <c r="DK26">
        <v>0</v>
      </c>
    </row>
    <row r="27" spans="1:115" x14ac:dyDescent="0.2">
      <c r="A27">
        <f>ROW(Source!A41)</f>
        <v>41</v>
      </c>
      <c r="B27">
        <v>54346617</v>
      </c>
      <c r="C27">
        <v>54346855</v>
      </c>
      <c r="D27">
        <v>30515951</v>
      </c>
      <c r="E27">
        <v>30515945</v>
      </c>
      <c r="F27">
        <v>1</v>
      </c>
      <c r="G27">
        <v>30515945</v>
      </c>
      <c r="H27">
        <v>1</v>
      </c>
      <c r="I27" t="s">
        <v>380</v>
      </c>
      <c r="J27" t="s">
        <v>3</v>
      </c>
      <c r="K27" t="s">
        <v>381</v>
      </c>
      <c r="L27">
        <v>1191</v>
      </c>
      <c r="N27">
        <v>1013</v>
      </c>
      <c r="O27" t="s">
        <v>382</v>
      </c>
      <c r="P27" t="s">
        <v>382</v>
      </c>
      <c r="Q27">
        <v>1</v>
      </c>
      <c r="W27">
        <v>0</v>
      </c>
      <c r="X27">
        <v>476480486</v>
      </c>
      <c r="Y27">
        <f t="shared" si="7"/>
        <v>5.55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1</v>
      </c>
      <c r="AJ27">
        <v>1</v>
      </c>
      <c r="AK27">
        <v>1</v>
      </c>
      <c r="AL27">
        <v>1</v>
      </c>
      <c r="AN27">
        <v>0</v>
      </c>
      <c r="AO27">
        <v>1</v>
      </c>
      <c r="AP27">
        <v>1</v>
      </c>
      <c r="AQ27">
        <v>0</v>
      </c>
      <c r="AR27">
        <v>0</v>
      </c>
      <c r="AS27" t="s">
        <v>3</v>
      </c>
      <c r="AT27">
        <v>18.5</v>
      </c>
      <c r="AU27" t="s">
        <v>35</v>
      </c>
      <c r="AV27">
        <v>1</v>
      </c>
      <c r="AW27">
        <v>2</v>
      </c>
      <c r="AX27">
        <v>54346857</v>
      </c>
      <c r="AY27">
        <v>1</v>
      </c>
      <c r="AZ27">
        <v>0</v>
      </c>
      <c r="BA27">
        <v>45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CX27">
        <f>ROUND(Y27*Source!I41,9)</f>
        <v>2.2200000000000002</v>
      </c>
      <c r="CY27">
        <f t="shared" si="8"/>
        <v>0</v>
      </c>
      <c r="CZ27">
        <f t="shared" si="9"/>
        <v>0</v>
      </c>
      <c r="DA27">
        <f t="shared" si="10"/>
        <v>1</v>
      </c>
      <c r="DB27">
        <f t="shared" si="11"/>
        <v>0</v>
      </c>
      <c r="DC27">
        <f t="shared" si="12"/>
        <v>0</v>
      </c>
      <c r="DD27" t="s">
        <v>3</v>
      </c>
      <c r="DE27" t="s">
        <v>3</v>
      </c>
      <c r="DF27">
        <f t="shared" si="0"/>
        <v>0</v>
      </c>
      <c r="DG27">
        <f t="shared" si="5"/>
        <v>0</v>
      </c>
      <c r="DH27">
        <f t="shared" si="6"/>
        <v>0</v>
      </c>
      <c r="DI27">
        <f t="shared" si="1"/>
        <v>0</v>
      </c>
      <c r="DJ27">
        <f t="shared" si="13"/>
        <v>0</v>
      </c>
      <c r="DK27">
        <v>0</v>
      </c>
    </row>
    <row r="28" spans="1:115" x14ac:dyDescent="0.2">
      <c r="A28">
        <f>ROW(Source!A78)</f>
        <v>78</v>
      </c>
      <c r="B28">
        <v>54346617</v>
      </c>
      <c r="C28">
        <v>54346916</v>
      </c>
      <c r="D28">
        <v>30515951</v>
      </c>
      <c r="E28">
        <v>30515945</v>
      </c>
      <c r="F28">
        <v>1</v>
      </c>
      <c r="G28">
        <v>30515945</v>
      </c>
      <c r="H28">
        <v>1</v>
      </c>
      <c r="I28" t="s">
        <v>380</v>
      </c>
      <c r="J28" t="s">
        <v>3</v>
      </c>
      <c r="K28" t="s">
        <v>381</v>
      </c>
      <c r="L28">
        <v>1191</v>
      </c>
      <c r="N28">
        <v>1013</v>
      </c>
      <c r="O28" t="s">
        <v>382</v>
      </c>
      <c r="P28" t="s">
        <v>382</v>
      </c>
      <c r="Q28">
        <v>1</v>
      </c>
      <c r="W28">
        <v>0</v>
      </c>
      <c r="X28">
        <v>476480486</v>
      </c>
      <c r="Y28">
        <f t="shared" ref="Y28:Y64" si="14">AT28</f>
        <v>3.06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1</v>
      </c>
      <c r="AJ28">
        <v>1</v>
      </c>
      <c r="AK28">
        <v>1</v>
      </c>
      <c r="AL28">
        <v>1</v>
      </c>
      <c r="AN28">
        <v>0</v>
      </c>
      <c r="AO28">
        <v>1</v>
      </c>
      <c r="AP28">
        <v>1</v>
      </c>
      <c r="AQ28">
        <v>0</v>
      </c>
      <c r="AR28">
        <v>0</v>
      </c>
      <c r="AS28" t="s">
        <v>3</v>
      </c>
      <c r="AT28">
        <v>3.06</v>
      </c>
      <c r="AU28" t="s">
        <v>3</v>
      </c>
      <c r="AV28">
        <v>1</v>
      </c>
      <c r="AW28">
        <v>2</v>
      </c>
      <c r="AX28">
        <v>54346921</v>
      </c>
      <c r="AY28">
        <v>1</v>
      </c>
      <c r="AZ28">
        <v>0</v>
      </c>
      <c r="BA28">
        <v>46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CX28">
        <f>ROUND(Y28*Source!I78,9)</f>
        <v>6.12</v>
      </c>
      <c r="CY28">
        <f t="shared" si="8"/>
        <v>0</v>
      </c>
      <c r="CZ28">
        <f t="shared" si="9"/>
        <v>0</v>
      </c>
      <c r="DA28">
        <f t="shared" si="10"/>
        <v>1</v>
      </c>
      <c r="DB28">
        <f t="shared" ref="DB28:DB64" si="15">ROUND(ROUND(AT28*CZ28,2),6)</f>
        <v>0</v>
      </c>
      <c r="DC28">
        <f t="shared" ref="DC28:DC64" si="16">ROUND(ROUND(AT28*AG28,2),6)</f>
        <v>0</v>
      </c>
      <c r="DD28" t="s">
        <v>3</v>
      </c>
      <c r="DE28" t="s">
        <v>3</v>
      </c>
      <c r="DF28">
        <f t="shared" si="0"/>
        <v>0</v>
      </c>
      <c r="DG28">
        <f t="shared" si="5"/>
        <v>0</v>
      </c>
      <c r="DH28">
        <f t="shared" si="6"/>
        <v>0</v>
      </c>
      <c r="DI28">
        <f t="shared" si="1"/>
        <v>0</v>
      </c>
      <c r="DJ28">
        <f t="shared" si="13"/>
        <v>0</v>
      </c>
      <c r="DK28">
        <v>0</v>
      </c>
    </row>
    <row r="29" spans="1:115" x14ac:dyDescent="0.2">
      <c r="A29">
        <f>ROW(Source!A78)</f>
        <v>78</v>
      </c>
      <c r="B29">
        <v>54346617</v>
      </c>
      <c r="C29">
        <v>54346916</v>
      </c>
      <c r="D29">
        <v>30595660</v>
      </c>
      <c r="E29">
        <v>1</v>
      </c>
      <c r="F29">
        <v>1</v>
      </c>
      <c r="G29">
        <v>30515945</v>
      </c>
      <c r="H29">
        <v>2</v>
      </c>
      <c r="I29" t="s">
        <v>400</v>
      </c>
      <c r="J29" t="s">
        <v>401</v>
      </c>
      <c r="K29" t="s">
        <v>402</v>
      </c>
      <c r="L29">
        <v>1367</v>
      </c>
      <c r="N29">
        <v>1011</v>
      </c>
      <c r="O29" t="s">
        <v>162</v>
      </c>
      <c r="P29" t="s">
        <v>162</v>
      </c>
      <c r="Q29">
        <v>1</v>
      </c>
      <c r="W29">
        <v>0</v>
      </c>
      <c r="X29">
        <v>776244494</v>
      </c>
      <c r="Y29">
        <f t="shared" si="14"/>
        <v>0.68</v>
      </c>
      <c r="AA29">
        <v>0</v>
      </c>
      <c r="AB29">
        <v>1901.21</v>
      </c>
      <c r="AC29">
        <v>487.1</v>
      </c>
      <c r="AD29">
        <v>0</v>
      </c>
      <c r="AE29">
        <v>0</v>
      </c>
      <c r="AF29">
        <v>180.5</v>
      </c>
      <c r="AG29">
        <v>15.63</v>
      </c>
      <c r="AH29">
        <v>0</v>
      </c>
      <c r="AI29">
        <v>1</v>
      </c>
      <c r="AJ29">
        <v>9.69</v>
      </c>
      <c r="AK29">
        <v>28.67</v>
      </c>
      <c r="AL29">
        <v>1</v>
      </c>
      <c r="AN29">
        <v>0</v>
      </c>
      <c r="AO29">
        <v>1</v>
      </c>
      <c r="AP29">
        <v>1</v>
      </c>
      <c r="AQ29">
        <v>0</v>
      </c>
      <c r="AR29">
        <v>0</v>
      </c>
      <c r="AS29" t="s">
        <v>3</v>
      </c>
      <c r="AT29">
        <v>0.68</v>
      </c>
      <c r="AU29" t="s">
        <v>3</v>
      </c>
      <c r="AV29">
        <v>0</v>
      </c>
      <c r="AW29">
        <v>2</v>
      </c>
      <c r="AX29">
        <v>54346922</v>
      </c>
      <c r="AY29">
        <v>1</v>
      </c>
      <c r="AZ29">
        <v>0</v>
      </c>
      <c r="BA29">
        <v>47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CX29">
        <f>ROUND(Y29*Source!I78,9)</f>
        <v>1.36</v>
      </c>
      <c r="CY29">
        <f>AB29</f>
        <v>1901.21</v>
      </c>
      <c r="CZ29">
        <f>AF29</f>
        <v>180.5</v>
      </c>
      <c r="DA29">
        <f>AJ29</f>
        <v>9.69</v>
      </c>
      <c r="DB29">
        <f t="shared" si="15"/>
        <v>122.74</v>
      </c>
      <c r="DC29">
        <f t="shared" si="16"/>
        <v>10.63</v>
      </c>
      <c r="DD29" t="s">
        <v>3</v>
      </c>
      <c r="DE29" t="s">
        <v>3</v>
      </c>
      <c r="DF29">
        <f t="shared" si="0"/>
        <v>0</v>
      </c>
      <c r="DG29">
        <f>ROUND(ROUND(AF29*CX29,2)*AJ29,2)</f>
        <v>2378.6999999999998</v>
      </c>
      <c r="DH29">
        <f>ROUND(ROUND(AG29*CX29,2)*AK29,2)</f>
        <v>609.52</v>
      </c>
      <c r="DI29">
        <f t="shared" si="1"/>
        <v>0</v>
      </c>
      <c r="DJ29">
        <f>DG29</f>
        <v>2378.6999999999998</v>
      </c>
      <c r="DK29">
        <v>0</v>
      </c>
    </row>
    <row r="30" spans="1:115" x14ac:dyDescent="0.2">
      <c r="A30">
        <f>ROW(Source!A78)</f>
        <v>78</v>
      </c>
      <c r="B30">
        <v>54346617</v>
      </c>
      <c r="C30">
        <v>54346916</v>
      </c>
      <c r="D30">
        <v>30516999</v>
      </c>
      <c r="E30">
        <v>30515945</v>
      </c>
      <c r="F30">
        <v>1</v>
      </c>
      <c r="G30">
        <v>30515945</v>
      </c>
      <c r="H30">
        <v>2</v>
      </c>
      <c r="I30" t="s">
        <v>392</v>
      </c>
      <c r="J30" t="s">
        <v>3</v>
      </c>
      <c r="K30" t="s">
        <v>393</v>
      </c>
      <c r="L30">
        <v>1344</v>
      </c>
      <c r="N30">
        <v>1008</v>
      </c>
      <c r="O30" t="s">
        <v>394</v>
      </c>
      <c r="P30" t="s">
        <v>394</v>
      </c>
      <c r="Q30">
        <v>1</v>
      </c>
      <c r="W30">
        <v>0</v>
      </c>
      <c r="X30">
        <v>-1180195794</v>
      </c>
      <c r="Y30">
        <f t="shared" si="14"/>
        <v>25.31</v>
      </c>
      <c r="AA30">
        <v>0</v>
      </c>
      <c r="AB30">
        <v>1.0900000000000001</v>
      </c>
      <c r="AC30">
        <v>0</v>
      </c>
      <c r="AD30">
        <v>0</v>
      </c>
      <c r="AE30">
        <v>0</v>
      </c>
      <c r="AF30">
        <v>1</v>
      </c>
      <c r="AG30">
        <v>0</v>
      </c>
      <c r="AH30">
        <v>0</v>
      </c>
      <c r="AI30">
        <v>1</v>
      </c>
      <c r="AJ30">
        <v>1</v>
      </c>
      <c r="AK30">
        <v>1</v>
      </c>
      <c r="AL30">
        <v>1</v>
      </c>
      <c r="AN30">
        <v>0</v>
      </c>
      <c r="AO30">
        <v>1</v>
      </c>
      <c r="AP30">
        <v>1</v>
      </c>
      <c r="AQ30">
        <v>0</v>
      </c>
      <c r="AR30">
        <v>0</v>
      </c>
      <c r="AS30" t="s">
        <v>3</v>
      </c>
      <c r="AT30">
        <v>25.31</v>
      </c>
      <c r="AU30" t="s">
        <v>3</v>
      </c>
      <c r="AV30">
        <v>0</v>
      </c>
      <c r="AW30">
        <v>2</v>
      </c>
      <c r="AX30">
        <v>54346923</v>
      </c>
      <c r="AY30">
        <v>1</v>
      </c>
      <c r="AZ30">
        <v>0</v>
      </c>
      <c r="BA30">
        <v>48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CX30">
        <f>ROUND(Y30*Source!I78,9)</f>
        <v>50.62</v>
      </c>
      <c r="CY30">
        <f>AB30</f>
        <v>1.0900000000000001</v>
      </c>
      <c r="CZ30">
        <f>AF30</f>
        <v>1</v>
      </c>
      <c r="DA30">
        <f>AJ30</f>
        <v>1</v>
      </c>
      <c r="DB30">
        <f t="shared" si="15"/>
        <v>25.31</v>
      </c>
      <c r="DC30">
        <f t="shared" si="16"/>
        <v>0</v>
      </c>
      <c r="DD30" t="s">
        <v>3</v>
      </c>
      <c r="DE30" t="s">
        <v>3</v>
      </c>
      <c r="DF30">
        <f t="shared" si="0"/>
        <v>0</v>
      </c>
      <c r="DG30">
        <f>ROUND(AF30*CX30,2)</f>
        <v>50.62</v>
      </c>
      <c r="DH30">
        <f>ROUND(AG30*CX30,2)</f>
        <v>0</v>
      </c>
      <c r="DI30">
        <f t="shared" si="1"/>
        <v>0</v>
      </c>
      <c r="DJ30">
        <f>DG30</f>
        <v>50.62</v>
      </c>
      <c r="DK30">
        <v>0</v>
      </c>
    </row>
    <row r="31" spans="1:115" x14ac:dyDescent="0.2">
      <c r="A31">
        <f>ROW(Source!A78)</f>
        <v>78</v>
      </c>
      <c r="B31">
        <v>54346617</v>
      </c>
      <c r="C31">
        <v>54346916</v>
      </c>
      <c r="D31">
        <v>30541208</v>
      </c>
      <c r="E31">
        <v>30515945</v>
      </c>
      <c r="F31">
        <v>1</v>
      </c>
      <c r="G31">
        <v>30515945</v>
      </c>
      <c r="H31">
        <v>3</v>
      </c>
      <c r="I31" t="s">
        <v>395</v>
      </c>
      <c r="J31" t="s">
        <v>3</v>
      </c>
      <c r="K31" t="s">
        <v>396</v>
      </c>
      <c r="L31">
        <v>1344</v>
      </c>
      <c r="N31">
        <v>1008</v>
      </c>
      <c r="O31" t="s">
        <v>394</v>
      </c>
      <c r="P31" t="s">
        <v>394</v>
      </c>
      <c r="Q31">
        <v>1</v>
      </c>
      <c r="W31">
        <v>0</v>
      </c>
      <c r="X31">
        <v>-94250534</v>
      </c>
      <c r="Y31">
        <f t="shared" si="14"/>
        <v>8.19</v>
      </c>
      <c r="AA31">
        <v>1</v>
      </c>
      <c r="AB31">
        <v>0</v>
      </c>
      <c r="AC31">
        <v>0</v>
      </c>
      <c r="AD31">
        <v>0</v>
      </c>
      <c r="AE31">
        <v>1</v>
      </c>
      <c r="AF31">
        <v>0</v>
      </c>
      <c r="AG31">
        <v>0</v>
      </c>
      <c r="AH31">
        <v>0</v>
      </c>
      <c r="AI31">
        <v>1</v>
      </c>
      <c r="AJ31">
        <v>1</v>
      </c>
      <c r="AK31">
        <v>1</v>
      </c>
      <c r="AL31">
        <v>1</v>
      </c>
      <c r="AN31">
        <v>0</v>
      </c>
      <c r="AO31">
        <v>1</v>
      </c>
      <c r="AP31">
        <v>0</v>
      </c>
      <c r="AQ31">
        <v>0</v>
      </c>
      <c r="AR31">
        <v>0</v>
      </c>
      <c r="AS31" t="s">
        <v>3</v>
      </c>
      <c r="AT31">
        <v>8.19</v>
      </c>
      <c r="AU31" t="s">
        <v>3</v>
      </c>
      <c r="AV31">
        <v>0</v>
      </c>
      <c r="AW31">
        <v>2</v>
      </c>
      <c r="AX31">
        <v>54346931</v>
      </c>
      <c r="AY31">
        <v>1</v>
      </c>
      <c r="AZ31">
        <v>0</v>
      </c>
      <c r="BA31">
        <v>56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CX31">
        <f>ROUND(Y31*Source!I78,9)</f>
        <v>16.38</v>
      </c>
      <c r="CY31">
        <f>AA31</f>
        <v>1</v>
      </c>
      <c r="CZ31">
        <f>AE31</f>
        <v>1</v>
      </c>
      <c r="DA31">
        <f>AI31</f>
        <v>1</v>
      </c>
      <c r="DB31">
        <f t="shared" si="15"/>
        <v>8.19</v>
      </c>
      <c r="DC31">
        <f t="shared" si="16"/>
        <v>0</v>
      </c>
      <c r="DD31" t="s">
        <v>3</v>
      </c>
      <c r="DE31" t="s">
        <v>3</v>
      </c>
      <c r="DF31">
        <f t="shared" si="0"/>
        <v>16.38</v>
      </c>
      <c r="DG31">
        <f>ROUND(AF31*CX31,2)</f>
        <v>0</v>
      </c>
      <c r="DH31">
        <f>ROUND(AG31*CX31,2)</f>
        <v>0</v>
      </c>
      <c r="DI31">
        <f t="shared" si="1"/>
        <v>0</v>
      </c>
      <c r="DJ31">
        <f>DF31</f>
        <v>16.38</v>
      </c>
      <c r="DK31">
        <v>0</v>
      </c>
    </row>
    <row r="32" spans="1:115" x14ac:dyDescent="0.2">
      <c r="A32">
        <f>ROW(Source!A79)</f>
        <v>79</v>
      </c>
      <c r="B32">
        <v>54346617</v>
      </c>
      <c r="C32">
        <v>54346932</v>
      </c>
      <c r="D32">
        <v>30515951</v>
      </c>
      <c r="E32">
        <v>30515945</v>
      </c>
      <c r="F32">
        <v>1</v>
      </c>
      <c r="G32">
        <v>30515945</v>
      </c>
      <c r="H32">
        <v>1</v>
      </c>
      <c r="I32" t="s">
        <v>380</v>
      </c>
      <c r="J32" t="s">
        <v>3</v>
      </c>
      <c r="K32" t="s">
        <v>381</v>
      </c>
      <c r="L32">
        <v>1191</v>
      </c>
      <c r="N32">
        <v>1013</v>
      </c>
      <c r="O32" t="s">
        <v>382</v>
      </c>
      <c r="P32" t="s">
        <v>382</v>
      </c>
      <c r="Q32">
        <v>1</v>
      </c>
      <c r="W32">
        <v>0</v>
      </c>
      <c r="X32">
        <v>476480486</v>
      </c>
      <c r="Y32">
        <f t="shared" si="14"/>
        <v>87.48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1</v>
      </c>
      <c r="AJ32">
        <v>1</v>
      </c>
      <c r="AK32">
        <v>1</v>
      </c>
      <c r="AL32">
        <v>1</v>
      </c>
      <c r="AN32">
        <v>0</v>
      </c>
      <c r="AO32">
        <v>1</v>
      </c>
      <c r="AP32">
        <v>1</v>
      </c>
      <c r="AQ32">
        <v>0</v>
      </c>
      <c r="AR32">
        <v>0</v>
      </c>
      <c r="AS32" t="s">
        <v>3</v>
      </c>
      <c r="AT32">
        <v>87.48</v>
      </c>
      <c r="AU32" t="s">
        <v>3</v>
      </c>
      <c r="AV32">
        <v>1</v>
      </c>
      <c r="AW32">
        <v>2</v>
      </c>
      <c r="AX32">
        <v>54346934</v>
      </c>
      <c r="AY32">
        <v>1</v>
      </c>
      <c r="AZ32">
        <v>0</v>
      </c>
      <c r="BA32">
        <v>57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CX32">
        <f>ROUND(Y32*Source!I79,9)</f>
        <v>34.904519999999998</v>
      </c>
      <c r="CY32">
        <f>AD32</f>
        <v>0</v>
      </c>
      <c r="CZ32">
        <f>AH32</f>
        <v>0</v>
      </c>
      <c r="DA32">
        <f>AL32</f>
        <v>1</v>
      </c>
      <c r="DB32">
        <f t="shared" si="15"/>
        <v>0</v>
      </c>
      <c r="DC32">
        <f t="shared" si="16"/>
        <v>0</v>
      </c>
      <c r="DD32" t="s">
        <v>3</v>
      </c>
      <c r="DE32" t="s">
        <v>3</v>
      </c>
      <c r="DF32">
        <f t="shared" si="0"/>
        <v>0</v>
      </c>
      <c r="DG32">
        <f>ROUND(AF32*CX32,2)</f>
        <v>0</v>
      </c>
      <c r="DH32">
        <f>ROUND(AG32*CX32,2)</f>
        <v>0</v>
      </c>
      <c r="DI32">
        <f t="shared" si="1"/>
        <v>0</v>
      </c>
      <c r="DJ32">
        <f>DI32</f>
        <v>0</v>
      </c>
      <c r="DK32">
        <v>0</v>
      </c>
    </row>
    <row r="33" spans="1:115" x14ac:dyDescent="0.2">
      <c r="A33">
        <f>ROW(Source!A80)</f>
        <v>80</v>
      </c>
      <c r="B33">
        <v>54346617</v>
      </c>
      <c r="C33">
        <v>54346935</v>
      </c>
      <c r="D33">
        <v>30515951</v>
      </c>
      <c r="E33">
        <v>30515945</v>
      </c>
      <c r="F33">
        <v>1</v>
      </c>
      <c r="G33">
        <v>30515945</v>
      </c>
      <c r="H33">
        <v>1</v>
      </c>
      <c r="I33" t="s">
        <v>380</v>
      </c>
      <c r="J33" t="s">
        <v>3</v>
      </c>
      <c r="K33" t="s">
        <v>381</v>
      </c>
      <c r="L33">
        <v>1191</v>
      </c>
      <c r="N33">
        <v>1013</v>
      </c>
      <c r="O33" t="s">
        <v>382</v>
      </c>
      <c r="P33" t="s">
        <v>382</v>
      </c>
      <c r="Q33">
        <v>1</v>
      </c>
      <c r="W33">
        <v>0</v>
      </c>
      <c r="X33">
        <v>476480486</v>
      </c>
      <c r="Y33">
        <f t="shared" si="14"/>
        <v>0.24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1</v>
      </c>
      <c r="AJ33">
        <v>1</v>
      </c>
      <c r="AK33">
        <v>1</v>
      </c>
      <c r="AL33">
        <v>1</v>
      </c>
      <c r="AN33">
        <v>0</v>
      </c>
      <c r="AO33">
        <v>1</v>
      </c>
      <c r="AP33">
        <v>1</v>
      </c>
      <c r="AQ33">
        <v>0</v>
      </c>
      <c r="AR33">
        <v>0</v>
      </c>
      <c r="AS33" t="s">
        <v>3</v>
      </c>
      <c r="AT33">
        <v>0.24</v>
      </c>
      <c r="AU33" t="s">
        <v>3</v>
      </c>
      <c r="AV33">
        <v>1</v>
      </c>
      <c r="AW33">
        <v>2</v>
      </c>
      <c r="AX33">
        <v>54346937</v>
      </c>
      <c r="AY33">
        <v>1</v>
      </c>
      <c r="AZ33">
        <v>0</v>
      </c>
      <c r="BA33">
        <v>58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CX33">
        <f>ROUND(Y33*Source!I80,9)</f>
        <v>21.12</v>
      </c>
      <c r="CY33">
        <f>AD33</f>
        <v>0</v>
      </c>
      <c r="CZ33">
        <f>AH33</f>
        <v>0</v>
      </c>
      <c r="DA33">
        <f>AL33</f>
        <v>1</v>
      </c>
      <c r="DB33">
        <f t="shared" si="15"/>
        <v>0</v>
      </c>
      <c r="DC33">
        <f t="shared" si="16"/>
        <v>0</v>
      </c>
      <c r="DD33" t="s">
        <v>3</v>
      </c>
      <c r="DE33" t="s">
        <v>3</v>
      </c>
      <c r="DF33">
        <f t="shared" ref="DF33:DF64" si="17">ROUND(AE33*CX33,2)</f>
        <v>0</v>
      </c>
      <c r="DG33">
        <f>ROUND(AF33*CX33,2)</f>
        <v>0</v>
      </c>
      <c r="DH33">
        <f>ROUND(AG33*CX33,2)</f>
        <v>0</v>
      </c>
      <c r="DI33">
        <f t="shared" ref="DI33:DI64" si="18">ROUND(AH33*CX33,2)</f>
        <v>0</v>
      </c>
      <c r="DJ33">
        <f>DI33</f>
        <v>0</v>
      </c>
      <c r="DK33">
        <v>0</v>
      </c>
    </row>
    <row r="34" spans="1:115" x14ac:dyDescent="0.2">
      <c r="A34">
        <f>ROW(Source!A81)</f>
        <v>81</v>
      </c>
      <c r="B34">
        <v>54346617</v>
      </c>
      <c r="C34">
        <v>54346938</v>
      </c>
      <c r="D34">
        <v>30515951</v>
      </c>
      <c r="E34">
        <v>30515945</v>
      </c>
      <c r="F34">
        <v>1</v>
      </c>
      <c r="G34">
        <v>30515945</v>
      </c>
      <c r="H34">
        <v>1</v>
      </c>
      <c r="I34" t="s">
        <v>380</v>
      </c>
      <c r="J34" t="s">
        <v>3</v>
      </c>
      <c r="K34" t="s">
        <v>381</v>
      </c>
      <c r="L34">
        <v>1191</v>
      </c>
      <c r="N34">
        <v>1013</v>
      </c>
      <c r="O34" t="s">
        <v>382</v>
      </c>
      <c r="P34" t="s">
        <v>382</v>
      </c>
      <c r="Q34">
        <v>1</v>
      </c>
      <c r="W34">
        <v>0</v>
      </c>
      <c r="X34">
        <v>476480486</v>
      </c>
      <c r="Y34">
        <f t="shared" si="14"/>
        <v>3.76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1</v>
      </c>
      <c r="AJ34">
        <v>1</v>
      </c>
      <c r="AK34">
        <v>1</v>
      </c>
      <c r="AL34">
        <v>1</v>
      </c>
      <c r="AN34">
        <v>0</v>
      </c>
      <c r="AO34">
        <v>1</v>
      </c>
      <c r="AP34">
        <v>1</v>
      </c>
      <c r="AQ34">
        <v>0</v>
      </c>
      <c r="AR34">
        <v>0</v>
      </c>
      <c r="AS34" t="s">
        <v>3</v>
      </c>
      <c r="AT34">
        <v>3.76</v>
      </c>
      <c r="AU34" t="s">
        <v>3</v>
      </c>
      <c r="AV34">
        <v>1</v>
      </c>
      <c r="AW34">
        <v>2</v>
      </c>
      <c r="AX34">
        <v>54346943</v>
      </c>
      <c r="AY34">
        <v>1</v>
      </c>
      <c r="AZ34">
        <v>0</v>
      </c>
      <c r="BA34">
        <v>59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CX34">
        <f>ROUND(Y34*Source!I81,9)</f>
        <v>15.04</v>
      </c>
      <c r="CY34">
        <f>AD34</f>
        <v>0</v>
      </c>
      <c r="CZ34">
        <f>AH34</f>
        <v>0</v>
      </c>
      <c r="DA34">
        <f>AL34</f>
        <v>1</v>
      </c>
      <c r="DB34">
        <f t="shared" si="15"/>
        <v>0</v>
      </c>
      <c r="DC34">
        <f t="shared" si="16"/>
        <v>0</v>
      </c>
      <c r="DD34" t="s">
        <v>3</v>
      </c>
      <c r="DE34" t="s">
        <v>3</v>
      </c>
      <c r="DF34">
        <f t="shared" si="17"/>
        <v>0</v>
      </c>
      <c r="DG34">
        <f>ROUND(AF34*CX34,2)</f>
        <v>0</v>
      </c>
      <c r="DH34">
        <f>ROUND(AG34*CX34,2)</f>
        <v>0</v>
      </c>
      <c r="DI34">
        <f t="shared" si="18"/>
        <v>0</v>
      </c>
      <c r="DJ34">
        <f>DI34</f>
        <v>0</v>
      </c>
      <c r="DK34">
        <v>0</v>
      </c>
    </row>
    <row r="35" spans="1:115" x14ac:dyDescent="0.2">
      <c r="A35">
        <f>ROW(Source!A81)</f>
        <v>81</v>
      </c>
      <c r="B35">
        <v>54346617</v>
      </c>
      <c r="C35">
        <v>54346938</v>
      </c>
      <c r="D35">
        <v>30595422</v>
      </c>
      <c r="E35">
        <v>1</v>
      </c>
      <c r="F35">
        <v>1</v>
      </c>
      <c r="G35">
        <v>30515945</v>
      </c>
      <c r="H35">
        <v>2</v>
      </c>
      <c r="I35" t="s">
        <v>389</v>
      </c>
      <c r="J35" t="s">
        <v>390</v>
      </c>
      <c r="K35" t="s">
        <v>391</v>
      </c>
      <c r="L35">
        <v>1367</v>
      </c>
      <c r="N35">
        <v>1011</v>
      </c>
      <c r="O35" t="s">
        <v>162</v>
      </c>
      <c r="P35" t="s">
        <v>162</v>
      </c>
      <c r="Q35">
        <v>1</v>
      </c>
      <c r="W35">
        <v>0</v>
      </c>
      <c r="X35">
        <v>-2022105775</v>
      </c>
      <c r="Y35">
        <f t="shared" si="14"/>
        <v>0.85</v>
      </c>
      <c r="AA35">
        <v>0</v>
      </c>
      <c r="AB35">
        <v>2135.46</v>
      </c>
      <c r="AC35">
        <v>560.96</v>
      </c>
      <c r="AD35">
        <v>0</v>
      </c>
      <c r="AE35">
        <v>0</v>
      </c>
      <c r="AF35">
        <v>202.53</v>
      </c>
      <c r="AG35">
        <v>18</v>
      </c>
      <c r="AH35">
        <v>0</v>
      </c>
      <c r="AI35">
        <v>1</v>
      </c>
      <c r="AJ35">
        <v>9.6999999999999993</v>
      </c>
      <c r="AK35">
        <v>28.67</v>
      </c>
      <c r="AL35">
        <v>1</v>
      </c>
      <c r="AN35">
        <v>0</v>
      </c>
      <c r="AO35">
        <v>1</v>
      </c>
      <c r="AP35">
        <v>1</v>
      </c>
      <c r="AQ35">
        <v>0</v>
      </c>
      <c r="AR35">
        <v>0</v>
      </c>
      <c r="AS35" t="s">
        <v>3</v>
      </c>
      <c r="AT35">
        <v>0.85</v>
      </c>
      <c r="AU35" t="s">
        <v>3</v>
      </c>
      <c r="AV35">
        <v>0</v>
      </c>
      <c r="AW35">
        <v>2</v>
      </c>
      <c r="AX35">
        <v>54346944</v>
      </c>
      <c r="AY35">
        <v>1</v>
      </c>
      <c r="AZ35">
        <v>0</v>
      </c>
      <c r="BA35">
        <v>60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CX35">
        <f>ROUND(Y35*Source!I81,9)</f>
        <v>3.4</v>
      </c>
      <c r="CY35">
        <f>AB35</f>
        <v>2135.46</v>
      </c>
      <c r="CZ35">
        <f>AF35</f>
        <v>202.53</v>
      </c>
      <c r="DA35">
        <f>AJ35</f>
        <v>9.6999999999999993</v>
      </c>
      <c r="DB35">
        <f t="shared" si="15"/>
        <v>172.15</v>
      </c>
      <c r="DC35">
        <f t="shared" si="16"/>
        <v>15.3</v>
      </c>
      <c r="DD35" t="s">
        <v>3</v>
      </c>
      <c r="DE35" t="s">
        <v>3</v>
      </c>
      <c r="DF35">
        <f t="shared" si="17"/>
        <v>0</v>
      </c>
      <c r="DG35">
        <f>ROUND(ROUND(AF35*CX35,2)*AJ35,2)</f>
        <v>6679.42</v>
      </c>
      <c r="DH35">
        <f>ROUND(ROUND(AG35*CX35,2)*AK35,2)</f>
        <v>1754.6</v>
      </c>
      <c r="DI35">
        <f t="shared" si="18"/>
        <v>0</v>
      </c>
      <c r="DJ35">
        <f>DG35</f>
        <v>6679.42</v>
      </c>
      <c r="DK35">
        <v>0</v>
      </c>
    </row>
    <row r="36" spans="1:115" x14ac:dyDescent="0.2">
      <c r="A36">
        <f>ROW(Source!A81)</f>
        <v>81</v>
      </c>
      <c r="B36">
        <v>54346617</v>
      </c>
      <c r="C36">
        <v>54346938</v>
      </c>
      <c r="D36">
        <v>30516999</v>
      </c>
      <c r="E36">
        <v>30515945</v>
      </c>
      <c r="F36">
        <v>1</v>
      </c>
      <c r="G36">
        <v>30515945</v>
      </c>
      <c r="H36">
        <v>2</v>
      </c>
      <c r="I36" t="s">
        <v>392</v>
      </c>
      <c r="J36" t="s">
        <v>3</v>
      </c>
      <c r="K36" t="s">
        <v>393</v>
      </c>
      <c r="L36">
        <v>1344</v>
      </c>
      <c r="N36">
        <v>1008</v>
      </c>
      <c r="O36" t="s">
        <v>394</v>
      </c>
      <c r="P36" t="s">
        <v>394</v>
      </c>
      <c r="Q36">
        <v>1</v>
      </c>
      <c r="W36">
        <v>0</v>
      </c>
      <c r="X36">
        <v>-1180195794</v>
      </c>
      <c r="Y36">
        <f t="shared" si="14"/>
        <v>15.63</v>
      </c>
      <c r="AA36">
        <v>0</v>
      </c>
      <c r="AB36">
        <v>1.0900000000000001</v>
      </c>
      <c r="AC36">
        <v>0</v>
      </c>
      <c r="AD36">
        <v>0</v>
      </c>
      <c r="AE36">
        <v>0</v>
      </c>
      <c r="AF36">
        <v>1</v>
      </c>
      <c r="AG36">
        <v>0</v>
      </c>
      <c r="AH36">
        <v>0</v>
      </c>
      <c r="AI36">
        <v>1</v>
      </c>
      <c r="AJ36">
        <v>1</v>
      </c>
      <c r="AK36">
        <v>1</v>
      </c>
      <c r="AL36">
        <v>1</v>
      </c>
      <c r="AN36">
        <v>0</v>
      </c>
      <c r="AO36">
        <v>1</v>
      </c>
      <c r="AP36">
        <v>1</v>
      </c>
      <c r="AQ36">
        <v>0</v>
      </c>
      <c r="AR36">
        <v>0</v>
      </c>
      <c r="AS36" t="s">
        <v>3</v>
      </c>
      <c r="AT36">
        <v>15.63</v>
      </c>
      <c r="AU36" t="s">
        <v>3</v>
      </c>
      <c r="AV36">
        <v>0</v>
      </c>
      <c r="AW36">
        <v>2</v>
      </c>
      <c r="AX36">
        <v>54346945</v>
      </c>
      <c r="AY36">
        <v>1</v>
      </c>
      <c r="AZ36">
        <v>0</v>
      </c>
      <c r="BA36">
        <v>61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CX36">
        <f>ROUND(Y36*Source!I81,9)</f>
        <v>62.52</v>
      </c>
      <c r="CY36">
        <f>AB36</f>
        <v>1.0900000000000001</v>
      </c>
      <c r="CZ36">
        <f>AF36</f>
        <v>1</v>
      </c>
      <c r="DA36">
        <f>AJ36</f>
        <v>1</v>
      </c>
      <c r="DB36">
        <f t="shared" si="15"/>
        <v>15.63</v>
      </c>
      <c r="DC36">
        <f t="shared" si="16"/>
        <v>0</v>
      </c>
      <c r="DD36" t="s">
        <v>3</v>
      </c>
      <c r="DE36" t="s">
        <v>3</v>
      </c>
      <c r="DF36">
        <f t="shared" si="17"/>
        <v>0</v>
      </c>
      <c r="DG36">
        <f>ROUND(AF36*CX36,2)</f>
        <v>62.52</v>
      </c>
      <c r="DH36">
        <f>ROUND(AG36*CX36,2)</f>
        <v>0</v>
      </c>
      <c r="DI36">
        <f t="shared" si="18"/>
        <v>0</v>
      </c>
      <c r="DJ36">
        <f>DG36</f>
        <v>62.52</v>
      </c>
      <c r="DK36">
        <v>0</v>
      </c>
    </row>
    <row r="37" spans="1:115" x14ac:dyDescent="0.2">
      <c r="A37">
        <f>ROW(Source!A81)</f>
        <v>81</v>
      </c>
      <c r="B37">
        <v>54346617</v>
      </c>
      <c r="C37">
        <v>54346938</v>
      </c>
      <c r="D37">
        <v>30541208</v>
      </c>
      <c r="E37">
        <v>30515945</v>
      </c>
      <c r="F37">
        <v>1</v>
      </c>
      <c r="G37">
        <v>30515945</v>
      </c>
      <c r="H37">
        <v>3</v>
      </c>
      <c r="I37" t="s">
        <v>395</v>
      </c>
      <c r="J37" t="s">
        <v>3</v>
      </c>
      <c r="K37" t="s">
        <v>396</v>
      </c>
      <c r="L37">
        <v>1344</v>
      </c>
      <c r="N37">
        <v>1008</v>
      </c>
      <c r="O37" t="s">
        <v>394</v>
      </c>
      <c r="P37" t="s">
        <v>394</v>
      </c>
      <c r="Q37">
        <v>1</v>
      </c>
      <c r="W37">
        <v>0</v>
      </c>
      <c r="X37">
        <v>-94250534</v>
      </c>
      <c r="Y37">
        <f t="shared" si="14"/>
        <v>5.67</v>
      </c>
      <c r="AA37">
        <v>1</v>
      </c>
      <c r="AB37">
        <v>0</v>
      </c>
      <c r="AC37">
        <v>0</v>
      </c>
      <c r="AD37">
        <v>0</v>
      </c>
      <c r="AE37">
        <v>1</v>
      </c>
      <c r="AF37">
        <v>0</v>
      </c>
      <c r="AG37">
        <v>0</v>
      </c>
      <c r="AH37">
        <v>0</v>
      </c>
      <c r="AI37">
        <v>1</v>
      </c>
      <c r="AJ37">
        <v>1</v>
      </c>
      <c r="AK37">
        <v>1</v>
      </c>
      <c r="AL37">
        <v>1</v>
      </c>
      <c r="AN37">
        <v>0</v>
      </c>
      <c r="AO37">
        <v>1</v>
      </c>
      <c r="AP37">
        <v>0</v>
      </c>
      <c r="AQ37">
        <v>0</v>
      </c>
      <c r="AR37">
        <v>0</v>
      </c>
      <c r="AS37" t="s">
        <v>3</v>
      </c>
      <c r="AT37">
        <v>5.67</v>
      </c>
      <c r="AU37" t="s">
        <v>3</v>
      </c>
      <c r="AV37">
        <v>0</v>
      </c>
      <c r="AW37">
        <v>2</v>
      </c>
      <c r="AX37">
        <v>54346951</v>
      </c>
      <c r="AY37">
        <v>1</v>
      </c>
      <c r="AZ37">
        <v>0</v>
      </c>
      <c r="BA37">
        <v>67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CX37">
        <f>ROUND(Y37*Source!I81,9)</f>
        <v>22.68</v>
      </c>
      <c r="CY37">
        <f>AA37</f>
        <v>1</v>
      </c>
      <c r="CZ37">
        <f>AE37</f>
        <v>1</v>
      </c>
      <c r="DA37">
        <f>AI37</f>
        <v>1</v>
      </c>
      <c r="DB37">
        <f t="shared" si="15"/>
        <v>5.67</v>
      </c>
      <c r="DC37">
        <f t="shared" si="16"/>
        <v>0</v>
      </c>
      <c r="DD37" t="s">
        <v>3</v>
      </c>
      <c r="DE37" t="s">
        <v>3</v>
      </c>
      <c r="DF37">
        <f t="shared" si="17"/>
        <v>22.68</v>
      </c>
      <c r="DG37">
        <f>ROUND(AF37*CX37,2)</f>
        <v>0</v>
      </c>
      <c r="DH37">
        <f>ROUND(AG37*CX37,2)</f>
        <v>0</v>
      </c>
      <c r="DI37">
        <f t="shared" si="18"/>
        <v>0</v>
      </c>
      <c r="DJ37">
        <f>DF37</f>
        <v>22.68</v>
      </c>
      <c r="DK37">
        <v>0</v>
      </c>
    </row>
    <row r="38" spans="1:115" x14ac:dyDescent="0.2">
      <c r="A38">
        <f>ROW(Source!A82)</f>
        <v>82</v>
      </c>
      <c r="B38">
        <v>54346617</v>
      </c>
      <c r="C38">
        <v>54346952</v>
      </c>
      <c r="D38">
        <v>30515951</v>
      </c>
      <c r="E38">
        <v>30515945</v>
      </c>
      <c r="F38">
        <v>1</v>
      </c>
      <c r="G38">
        <v>30515945</v>
      </c>
      <c r="H38">
        <v>1</v>
      </c>
      <c r="I38" t="s">
        <v>380</v>
      </c>
      <c r="J38" t="s">
        <v>3</v>
      </c>
      <c r="K38" t="s">
        <v>381</v>
      </c>
      <c r="L38">
        <v>1191</v>
      </c>
      <c r="N38">
        <v>1013</v>
      </c>
      <c r="O38" t="s">
        <v>382</v>
      </c>
      <c r="P38" t="s">
        <v>382</v>
      </c>
      <c r="Q38">
        <v>1</v>
      </c>
      <c r="W38">
        <v>0</v>
      </c>
      <c r="X38">
        <v>476480486</v>
      </c>
      <c r="Y38">
        <f t="shared" si="14"/>
        <v>7.42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1</v>
      </c>
      <c r="AJ38">
        <v>1</v>
      </c>
      <c r="AK38">
        <v>1</v>
      </c>
      <c r="AL38">
        <v>1</v>
      </c>
      <c r="AN38">
        <v>0</v>
      </c>
      <c r="AO38">
        <v>1</v>
      </c>
      <c r="AP38">
        <v>1</v>
      </c>
      <c r="AQ38">
        <v>0</v>
      </c>
      <c r="AR38">
        <v>0</v>
      </c>
      <c r="AS38" t="s">
        <v>3</v>
      </c>
      <c r="AT38">
        <v>7.42</v>
      </c>
      <c r="AU38" t="s">
        <v>3</v>
      </c>
      <c r="AV38">
        <v>1</v>
      </c>
      <c r="AW38">
        <v>2</v>
      </c>
      <c r="AX38">
        <v>54346957</v>
      </c>
      <c r="AY38">
        <v>1</v>
      </c>
      <c r="AZ38">
        <v>0</v>
      </c>
      <c r="BA38">
        <v>68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CX38">
        <f>ROUND(Y38*Source!I82,9)</f>
        <v>14.84</v>
      </c>
      <c r="CY38">
        <f>AD38</f>
        <v>0</v>
      </c>
      <c r="CZ38">
        <f>AH38</f>
        <v>0</v>
      </c>
      <c r="DA38">
        <f>AL38</f>
        <v>1</v>
      </c>
      <c r="DB38">
        <f t="shared" si="15"/>
        <v>0</v>
      </c>
      <c r="DC38">
        <f t="shared" si="16"/>
        <v>0</v>
      </c>
      <c r="DD38" t="s">
        <v>3</v>
      </c>
      <c r="DE38" t="s">
        <v>3</v>
      </c>
      <c r="DF38">
        <f t="shared" si="17"/>
        <v>0</v>
      </c>
      <c r="DG38">
        <f>ROUND(AF38*CX38,2)</f>
        <v>0</v>
      </c>
      <c r="DH38">
        <f>ROUND(AG38*CX38,2)</f>
        <v>0</v>
      </c>
      <c r="DI38">
        <f t="shared" si="18"/>
        <v>0</v>
      </c>
      <c r="DJ38">
        <f>DI38</f>
        <v>0</v>
      </c>
      <c r="DK38">
        <v>0</v>
      </c>
    </row>
    <row r="39" spans="1:115" x14ac:dyDescent="0.2">
      <c r="A39">
        <f>ROW(Source!A82)</f>
        <v>82</v>
      </c>
      <c r="B39">
        <v>54346617</v>
      </c>
      <c r="C39">
        <v>54346952</v>
      </c>
      <c r="D39">
        <v>30595321</v>
      </c>
      <c r="E39">
        <v>1</v>
      </c>
      <c r="F39">
        <v>1</v>
      </c>
      <c r="G39">
        <v>30515945</v>
      </c>
      <c r="H39">
        <v>2</v>
      </c>
      <c r="I39" t="s">
        <v>383</v>
      </c>
      <c r="J39" t="s">
        <v>384</v>
      </c>
      <c r="K39" t="s">
        <v>385</v>
      </c>
      <c r="L39">
        <v>1367</v>
      </c>
      <c r="N39">
        <v>1011</v>
      </c>
      <c r="O39" t="s">
        <v>162</v>
      </c>
      <c r="P39" t="s">
        <v>162</v>
      </c>
      <c r="Q39">
        <v>1</v>
      </c>
      <c r="W39">
        <v>0</v>
      </c>
      <c r="X39">
        <v>-1461286799</v>
      </c>
      <c r="Y39">
        <f t="shared" si="14"/>
        <v>0.61</v>
      </c>
      <c r="AA39">
        <v>0</v>
      </c>
      <c r="AB39">
        <v>2052.58</v>
      </c>
      <c r="AC39">
        <v>565.63</v>
      </c>
      <c r="AD39">
        <v>0</v>
      </c>
      <c r="AE39">
        <v>0</v>
      </c>
      <c r="AF39">
        <v>190.93</v>
      </c>
      <c r="AG39">
        <v>18.149999999999999</v>
      </c>
      <c r="AH39">
        <v>0</v>
      </c>
      <c r="AI39">
        <v>1</v>
      </c>
      <c r="AJ39">
        <v>9.89</v>
      </c>
      <c r="AK39">
        <v>28.67</v>
      </c>
      <c r="AL39">
        <v>1</v>
      </c>
      <c r="AN39">
        <v>0</v>
      </c>
      <c r="AO39">
        <v>1</v>
      </c>
      <c r="AP39">
        <v>1</v>
      </c>
      <c r="AQ39">
        <v>0</v>
      </c>
      <c r="AR39">
        <v>0</v>
      </c>
      <c r="AS39" t="s">
        <v>3</v>
      </c>
      <c r="AT39">
        <v>0.61</v>
      </c>
      <c r="AU39" t="s">
        <v>3</v>
      </c>
      <c r="AV39">
        <v>0</v>
      </c>
      <c r="AW39">
        <v>2</v>
      </c>
      <c r="AX39">
        <v>54346958</v>
      </c>
      <c r="AY39">
        <v>1</v>
      </c>
      <c r="AZ39">
        <v>0</v>
      </c>
      <c r="BA39">
        <v>69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CX39">
        <f>ROUND(Y39*Source!I82,9)</f>
        <v>1.22</v>
      </c>
      <c r="CY39">
        <f>AB39</f>
        <v>2052.58</v>
      </c>
      <c r="CZ39">
        <f>AF39</f>
        <v>190.93</v>
      </c>
      <c r="DA39">
        <f>AJ39</f>
        <v>9.89</v>
      </c>
      <c r="DB39">
        <f t="shared" si="15"/>
        <v>116.47</v>
      </c>
      <c r="DC39">
        <f t="shared" si="16"/>
        <v>11.07</v>
      </c>
      <c r="DD39" t="s">
        <v>3</v>
      </c>
      <c r="DE39" t="s">
        <v>3</v>
      </c>
      <c r="DF39">
        <f t="shared" si="17"/>
        <v>0</v>
      </c>
      <c r="DG39">
        <f>ROUND(ROUND(AF39*CX39,2)*AJ39,2)</f>
        <v>2303.6799999999998</v>
      </c>
      <c r="DH39">
        <f>ROUND(ROUND(AG39*CX39,2)*AK39,2)</f>
        <v>634.75</v>
      </c>
      <c r="DI39">
        <f t="shared" si="18"/>
        <v>0</v>
      </c>
      <c r="DJ39">
        <f>DG39</f>
        <v>2303.6799999999998</v>
      </c>
      <c r="DK39">
        <v>0</v>
      </c>
    </row>
    <row r="40" spans="1:115" x14ac:dyDescent="0.2">
      <c r="A40">
        <f>ROW(Source!A82)</f>
        <v>82</v>
      </c>
      <c r="B40">
        <v>54346617</v>
      </c>
      <c r="C40">
        <v>54346952</v>
      </c>
      <c r="D40">
        <v>30516999</v>
      </c>
      <c r="E40">
        <v>30515945</v>
      </c>
      <c r="F40">
        <v>1</v>
      </c>
      <c r="G40">
        <v>30515945</v>
      </c>
      <c r="H40">
        <v>2</v>
      </c>
      <c r="I40" t="s">
        <v>392</v>
      </c>
      <c r="J40" t="s">
        <v>3</v>
      </c>
      <c r="K40" t="s">
        <v>393</v>
      </c>
      <c r="L40">
        <v>1344</v>
      </c>
      <c r="N40">
        <v>1008</v>
      </c>
      <c r="O40" t="s">
        <v>394</v>
      </c>
      <c r="P40" t="s">
        <v>394</v>
      </c>
      <c r="Q40">
        <v>1</v>
      </c>
      <c r="W40">
        <v>0</v>
      </c>
      <c r="X40">
        <v>-1180195794</v>
      </c>
      <c r="Y40">
        <f t="shared" si="14"/>
        <v>30.52</v>
      </c>
      <c r="AA40">
        <v>0</v>
      </c>
      <c r="AB40">
        <v>1.0900000000000001</v>
      </c>
      <c r="AC40">
        <v>0</v>
      </c>
      <c r="AD40">
        <v>0</v>
      </c>
      <c r="AE40">
        <v>0</v>
      </c>
      <c r="AF40">
        <v>1</v>
      </c>
      <c r="AG40">
        <v>0</v>
      </c>
      <c r="AH40">
        <v>0</v>
      </c>
      <c r="AI40">
        <v>1</v>
      </c>
      <c r="AJ40">
        <v>1</v>
      </c>
      <c r="AK40">
        <v>1</v>
      </c>
      <c r="AL40">
        <v>1</v>
      </c>
      <c r="AN40">
        <v>0</v>
      </c>
      <c r="AO40">
        <v>1</v>
      </c>
      <c r="AP40">
        <v>1</v>
      </c>
      <c r="AQ40">
        <v>0</v>
      </c>
      <c r="AR40">
        <v>0</v>
      </c>
      <c r="AS40" t="s">
        <v>3</v>
      </c>
      <c r="AT40">
        <v>30.52</v>
      </c>
      <c r="AU40" t="s">
        <v>3</v>
      </c>
      <c r="AV40">
        <v>0</v>
      </c>
      <c r="AW40">
        <v>2</v>
      </c>
      <c r="AX40">
        <v>54346959</v>
      </c>
      <c r="AY40">
        <v>1</v>
      </c>
      <c r="AZ40">
        <v>0</v>
      </c>
      <c r="BA40">
        <v>70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CX40">
        <f>ROUND(Y40*Source!I82,9)</f>
        <v>61.04</v>
      </c>
      <c r="CY40">
        <f>AB40</f>
        <v>1.0900000000000001</v>
      </c>
      <c r="CZ40">
        <f>AF40</f>
        <v>1</v>
      </c>
      <c r="DA40">
        <f>AJ40</f>
        <v>1</v>
      </c>
      <c r="DB40">
        <f t="shared" si="15"/>
        <v>30.52</v>
      </c>
      <c r="DC40">
        <f t="shared" si="16"/>
        <v>0</v>
      </c>
      <c r="DD40" t="s">
        <v>3</v>
      </c>
      <c r="DE40" t="s">
        <v>3</v>
      </c>
      <c r="DF40">
        <f t="shared" si="17"/>
        <v>0</v>
      </c>
      <c r="DG40">
        <f t="shared" ref="DG40:DG46" si="19">ROUND(AF40*CX40,2)</f>
        <v>61.04</v>
      </c>
      <c r="DH40">
        <f t="shared" ref="DH40:DH46" si="20">ROUND(AG40*CX40,2)</f>
        <v>0</v>
      </c>
      <c r="DI40">
        <f t="shared" si="18"/>
        <v>0</v>
      </c>
      <c r="DJ40">
        <f>DG40</f>
        <v>61.04</v>
      </c>
      <c r="DK40">
        <v>0</v>
      </c>
    </row>
    <row r="41" spans="1:115" x14ac:dyDescent="0.2">
      <c r="A41">
        <f>ROW(Source!A82)</f>
        <v>82</v>
      </c>
      <c r="B41">
        <v>54346617</v>
      </c>
      <c r="C41">
        <v>54346952</v>
      </c>
      <c r="D41">
        <v>30541208</v>
      </c>
      <c r="E41">
        <v>30515945</v>
      </c>
      <c r="F41">
        <v>1</v>
      </c>
      <c r="G41">
        <v>30515945</v>
      </c>
      <c r="H41">
        <v>3</v>
      </c>
      <c r="I41" t="s">
        <v>395</v>
      </c>
      <c r="J41" t="s">
        <v>3</v>
      </c>
      <c r="K41" t="s">
        <v>396</v>
      </c>
      <c r="L41">
        <v>1344</v>
      </c>
      <c r="N41">
        <v>1008</v>
      </c>
      <c r="O41" t="s">
        <v>394</v>
      </c>
      <c r="P41" t="s">
        <v>394</v>
      </c>
      <c r="Q41">
        <v>1</v>
      </c>
      <c r="W41">
        <v>0</v>
      </c>
      <c r="X41">
        <v>-94250534</v>
      </c>
      <c r="Y41">
        <f t="shared" si="14"/>
        <v>5.88</v>
      </c>
      <c r="AA41">
        <v>1</v>
      </c>
      <c r="AB41">
        <v>0</v>
      </c>
      <c r="AC41">
        <v>0</v>
      </c>
      <c r="AD41">
        <v>0</v>
      </c>
      <c r="AE41">
        <v>1</v>
      </c>
      <c r="AF41">
        <v>0</v>
      </c>
      <c r="AG41">
        <v>0</v>
      </c>
      <c r="AH41">
        <v>0</v>
      </c>
      <c r="AI41">
        <v>1</v>
      </c>
      <c r="AJ41">
        <v>1</v>
      </c>
      <c r="AK41">
        <v>1</v>
      </c>
      <c r="AL41">
        <v>1</v>
      </c>
      <c r="AN41">
        <v>0</v>
      </c>
      <c r="AO41">
        <v>1</v>
      </c>
      <c r="AP41">
        <v>0</v>
      </c>
      <c r="AQ41">
        <v>0</v>
      </c>
      <c r="AR41">
        <v>0</v>
      </c>
      <c r="AS41" t="s">
        <v>3</v>
      </c>
      <c r="AT41">
        <v>5.88</v>
      </c>
      <c r="AU41" t="s">
        <v>3</v>
      </c>
      <c r="AV41">
        <v>0</v>
      </c>
      <c r="AW41">
        <v>2</v>
      </c>
      <c r="AX41">
        <v>54346966</v>
      </c>
      <c r="AY41">
        <v>1</v>
      </c>
      <c r="AZ41">
        <v>0</v>
      </c>
      <c r="BA41">
        <v>77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CX41">
        <f>ROUND(Y41*Source!I82,9)</f>
        <v>11.76</v>
      </c>
      <c r="CY41">
        <f>AA41</f>
        <v>1</v>
      </c>
      <c r="CZ41">
        <f>AE41</f>
        <v>1</v>
      </c>
      <c r="DA41">
        <f>AI41</f>
        <v>1</v>
      </c>
      <c r="DB41">
        <f t="shared" si="15"/>
        <v>5.88</v>
      </c>
      <c r="DC41">
        <f t="shared" si="16"/>
        <v>0</v>
      </c>
      <c r="DD41" t="s">
        <v>3</v>
      </c>
      <c r="DE41" t="s">
        <v>3</v>
      </c>
      <c r="DF41">
        <f t="shared" si="17"/>
        <v>11.76</v>
      </c>
      <c r="DG41">
        <f t="shared" si="19"/>
        <v>0</v>
      </c>
      <c r="DH41">
        <f t="shared" si="20"/>
        <v>0</v>
      </c>
      <c r="DI41">
        <f t="shared" si="18"/>
        <v>0</v>
      </c>
      <c r="DJ41">
        <f>DF41</f>
        <v>11.76</v>
      </c>
      <c r="DK41">
        <v>0</v>
      </c>
    </row>
    <row r="42" spans="1:115" x14ac:dyDescent="0.2">
      <c r="A42">
        <f>ROW(Source!A83)</f>
        <v>83</v>
      </c>
      <c r="B42">
        <v>54346617</v>
      </c>
      <c r="C42">
        <v>54346967</v>
      </c>
      <c r="D42">
        <v>30515951</v>
      </c>
      <c r="E42">
        <v>30515945</v>
      </c>
      <c r="F42">
        <v>1</v>
      </c>
      <c r="G42">
        <v>30515945</v>
      </c>
      <c r="H42">
        <v>1</v>
      </c>
      <c r="I42" t="s">
        <v>380</v>
      </c>
      <c r="J42" t="s">
        <v>3</v>
      </c>
      <c r="K42" t="s">
        <v>381</v>
      </c>
      <c r="L42">
        <v>1191</v>
      </c>
      <c r="N42">
        <v>1013</v>
      </c>
      <c r="O42" t="s">
        <v>382</v>
      </c>
      <c r="P42" t="s">
        <v>382</v>
      </c>
      <c r="Q42">
        <v>1</v>
      </c>
      <c r="W42">
        <v>0</v>
      </c>
      <c r="X42">
        <v>476480486</v>
      </c>
      <c r="Y42">
        <f t="shared" si="14"/>
        <v>87.6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1</v>
      </c>
      <c r="AJ42">
        <v>1</v>
      </c>
      <c r="AK42">
        <v>1</v>
      </c>
      <c r="AL42">
        <v>1</v>
      </c>
      <c r="AN42">
        <v>0</v>
      </c>
      <c r="AO42">
        <v>1</v>
      </c>
      <c r="AP42">
        <v>1</v>
      </c>
      <c r="AQ42">
        <v>0</v>
      </c>
      <c r="AR42">
        <v>0</v>
      </c>
      <c r="AS42" t="s">
        <v>3</v>
      </c>
      <c r="AT42">
        <v>87.6</v>
      </c>
      <c r="AU42" t="s">
        <v>3</v>
      </c>
      <c r="AV42">
        <v>1</v>
      </c>
      <c r="AW42">
        <v>2</v>
      </c>
      <c r="AX42">
        <v>54346969</v>
      </c>
      <c r="AY42">
        <v>1</v>
      </c>
      <c r="AZ42">
        <v>0</v>
      </c>
      <c r="BA42">
        <v>78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CX42">
        <f>ROUND(Y42*Source!I83,9)</f>
        <v>4.5552000000000001</v>
      </c>
      <c r="CY42">
        <f>AD42</f>
        <v>0</v>
      </c>
      <c r="CZ42">
        <f>AH42</f>
        <v>0</v>
      </c>
      <c r="DA42">
        <f>AL42</f>
        <v>1</v>
      </c>
      <c r="DB42">
        <f t="shared" si="15"/>
        <v>0</v>
      </c>
      <c r="DC42">
        <f t="shared" si="16"/>
        <v>0</v>
      </c>
      <c r="DD42" t="s">
        <v>3</v>
      </c>
      <c r="DE42" t="s">
        <v>3</v>
      </c>
      <c r="DF42">
        <f t="shared" si="17"/>
        <v>0</v>
      </c>
      <c r="DG42">
        <f t="shared" si="19"/>
        <v>0</v>
      </c>
      <c r="DH42">
        <f t="shared" si="20"/>
        <v>0</v>
      </c>
      <c r="DI42">
        <f t="shared" si="18"/>
        <v>0</v>
      </c>
      <c r="DJ42">
        <f>DI42</f>
        <v>0</v>
      </c>
      <c r="DK42">
        <v>0</v>
      </c>
    </row>
    <row r="43" spans="1:115" x14ac:dyDescent="0.2">
      <c r="A43">
        <f>ROW(Source!A84)</f>
        <v>84</v>
      </c>
      <c r="B43">
        <v>54346617</v>
      </c>
      <c r="C43">
        <v>54346970</v>
      </c>
      <c r="D43">
        <v>30515951</v>
      </c>
      <c r="E43">
        <v>30515945</v>
      </c>
      <c r="F43">
        <v>1</v>
      </c>
      <c r="G43">
        <v>30515945</v>
      </c>
      <c r="H43">
        <v>1</v>
      </c>
      <c r="I43" t="s">
        <v>380</v>
      </c>
      <c r="J43" t="s">
        <v>3</v>
      </c>
      <c r="K43" t="s">
        <v>381</v>
      </c>
      <c r="L43">
        <v>1191</v>
      </c>
      <c r="N43">
        <v>1013</v>
      </c>
      <c r="O43" t="s">
        <v>382</v>
      </c>
      <c r="P43" t="s">
        <v>382</v>
      </c>
      <c r="Q43">
        <v>1</v>
      </c>
      <c r="W43">
        <v>0</v>
      </c>
      <c r="X43">
        <v>476480486</v>
      </c>
      <c r="Y43">
        <f t="shared" si="14"/>
        <v>2.94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1</v>
      </c>
      <c r="AJ43">
        <v>1</v>
      </c>
      <c r="AK43">
        <v>1</v>
      </c>
      <c r="AL43">
        <v>1</v>
      </c>
      <c r="AN43">
        <v>0</v>
      </c>
      <c r="AO43">
        <v>1</v>
      </c>
      <c r="AP43">
        <v>1</v>
      </c>
      <c r="AQ43">
        <v>0</v>
      </c>
      <c r="AR43">
        <v>0</v>
      </c>
      <c r="AS43" t="s">
        <v>3</v>
      </c>
      <c r="AT43">
        <v>2.94</v>
      </c>
      <c r="AU43" t="s">
        <v>3</v>
      </c>
      <c r="AV43">
        <v>1</v>
      </c>
      <c r="AW43">
        <v>2</v>
      </c>
      <c r="AX43">
        <v>54346972</v>
      </c>
      <c r="AY43">
        <v>1</v>
      </c>
      <c r="AZ43">
        <v>0</v>
      </c>
      <c r="BA43">
        <v>79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CX43">
        <f>ROUND(Y43*Source!I84,9)</f>
        <v>11.76</v>
      </c>
      <c r="CY43">
        <f>AD43</f>
        <v>0</v>
      </c>
      <c r="CZ43">
        <f>AH43</f>
        <v>0</v>
      </c>
      <c r="DA43">
        <f>AL43</f>
        <v>1</v>
      </c>
      <c r="DB43">
        <f t="shared" si="15"/>
        <v>0</v>
      </c>
      <c r="DC43">
        <f t="shared" si="16"/>
        <v>0</v>
      </c>
      <c r="DD43" t="s">
        <v>3</v>
      </c>
      <c r="DE43" t="s">
        <v>3</v>
      </c>
      <c r="DF43">
        <f t="shared" si="17"/>
        <v>0</v>
      </c>
      <c r="DG43">
        <f t="shared" si="19"/>
        <v>0</v>
      </c>
      <c r="DH43">
        <f t="shared" si="20"/>
        <v>0</v>
      </c>
      <c r="DI43">
        <f t="shared" si="18"/>
        <v>0</v>
      </c>
      <c r="DJ43">
        <f>DI43</f>
        <v>0</v>
      </c>
      <c r="DK43">
        <v>0</v>
      </c>
    </row>
    <row r="44" spans="1:115" x14ac:dyDescent="0.2">
      <c r="A44">
        <f>ROW(Source!A85)</f>
        <v>85</v>
      </c>
      <c r="B44">
        <v>54346617</v>
      </c>
      <c r="C44">
        <v>54346973</v>
      </c>
      <c r="D44">
        <v>30515951</v>
      </c>
      <c r="E44">
        <v>30515945</v>
      </c>
      <c r="F44">
        <v>1</v>
      </c>
      <c r="G44">
        <v>30515945</v>
      </c>
      <c r="H44">
        <v>1</v>
      </c>
      <c r="I44" t="s">
        <v>380</v>
      </c>
      <c r="J44" t="s">
        <v>3</v>
      </c>
      <c r="K44" t="s">
        <v>381</v>
      </c>
      <c r="L44">
        <v>1191</v>
      </c>
      <c r="N44">
        <v>1013</v>
      </c>
      <c r="O44" t="s">
        <v>382</v>
      </c>
      <c r="P44" t="s">
        <v>382</v>
      </c>
      <c r="Q44">
        <v>1</v>
      </c>
      <c r="W44">
        <v>0</v>
      </c>
      <c r="X44">
        <v>476480486</v>
      </c>
      <c r="Y44">
        <f t="shared" si="14"/>
        <v>0.35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1</v>
      </c>
      <c r="AJ44">
        <v>1</v>
      </c>
      <c r="AK44">
        <v>1</v>
      </c>
      <c r="AL44">
        <v>1</v>
      </c>
      <c r="AN44">
        <v>0</v>
      </c>
      <c r="AO44">
        <v>1</v>
      </c>
      <c r="AP44">
        <v>1</v>
      </c>
      <c r="AQ44">
        <v>0</v>
      </c>
      <c r="AR44">
        <v>0</v>
      </c>
      <c r="AS44" t="s">
        <v>3</v>
      </c>
      <c r="AT44">
        <v>0.35</v>
      </c>
      <c r="AU44" t="s">
        <v>3</v>
      </c>
      <c r="AV44">
        <v>1</v>
      </c>
      <c r="AW44">
        <v>2</v>
      </c>
      <c r="AX44">
        <v>54346975</v>
      </c>
      <c r="AY44">
        <v>1</v>
      </c>
      <c r="AZ44">
        <v>0</v>
      </c>
      <c r="BA44">
        <v>80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CX44">
        <f>ROUND(Y44*Source!I85,9)</f>
        <v>3.15</v>
      </c>
      <c r="CY44">
        <f>AD44</f>
        <v>0</v>
      </c>
      <c r="CZ44">
        <f>AH44</f>
        <v>0</v>
      </c>
      <c r="DA44">
        <f>AL44</f>
        <v>1</v>
      </c>
      <c r="DB44">
        <f t="shared" si="15"/>
        <v>0</v>
      </c>
      <c r="DC44">
        <f t="shared" si="16"/>
        <v>0</v>
      </c>
      <c r="DD44" t="s">
        <v>3</v>
      </c>
      <c r="DE44" t="s">
        <v>3</v>
      </c>
      <c r="DF44">
        <f t="shared" si="17"/>
        <v>0</v>
      </c>
      <c r="DG44">
        <f t="shared" si="19"/>
        <v>0</v>
      </c>
      <c r="DH44">
        <f t="shared" si="20"/>
        <v>0</v>
      </c>
      <c r="DI44">
        <f t="shared" si="18"/>
        <v>0</v>
      </c>
      <c r="DJ44">
        <f>DI44</f>
        <v>0</v>
      </c>
      <c r="DK44">
        <v>0</v>
      </c>
    </row>
    <row r="45" spans="1:115" x14ac:dyDescent="0.2">
      <c r="A45">
        <f>ROW(Source!A86)</f>
        <v>86</v>
      </c>
      <c r="B45">
        <v>54346617</v>
      </c>
      <c r="C45">
        <v>54346976</v>
      </c>
      <c r="D45">
        <v>30515951</v>
      </c>
      <c r="E45">
        <v>30515945</v>
      </c>
      <c r="F45">
        <v>1</v>
      </c>
      <c r="G45">
        <v>30515945</v>
      </c>
      <c r="H45">
        <v>1</v>
      </c>
      <c r="I45" t="s">
        <v>380</v>
      </c>
      <c r="J45" t="s">
        <v>3</v>
      </c>
      <c r="K45" t="s">
        <v>381</v>
      </c>
      <c r="L45">
        <v>1191</v>
      </c>
      <c r="N45">
        <v>1013</v>
      </c>
      <c r="O45" t="s">
        <v>382</v>
      </c>
      <c r="P45" t="s">
        <v>382</v>
      </c>
      <c r="Q45">
        <v>1</v>
      </c>
      <c r="W45">
        <v>0</v>
      </c>
      <c r="X45">
        <v>476480486</v>
      </c>
      <c r="Y45">
        <f t="shared" si="14"/>
        <v>0.4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1</v>
      </c>
      <c r="AJ45">
        <v>1</v>
      </c>
      <c r="AK45">
        <v>1</v>
      </c>
      <c r="AL45">
        <v>1</v>
      </c>
      <c r="AN45">
        <v>0</v>
      </c>
      <c r="AO45">
        <v>1</v>
      </c>
      <c r="AP45">
        <v>0</v>
      </c>
      <c r="AQ45">
        <v>0</v>
      </c>
      <c r="AR45">
        <v>0</v>
      </c>
      <c r="AS45" t="s">
        <v>3</v>
      </c>
      <c r="AT45">
        <v>0.4</v>
      </c>
      <c r="AU45" t="s">
        <v>3</v>
      </c>
      <c r="AV45">
        <v>1</v>
      </c>
      <c r="AW45">
        <v>2</v>
      </c>
      <c r="AX45">
        <v>54346978</v>
      </c>
      <c r="AY45">
        <v>1</v>
      </c>
      <c r="AZ45">
        <v>0</v>
      </c>
      <c r="BA45">
        <v>81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CX45">
        <f>ROUND(Y45*Source!I86,9)</f>
        <v>13.2</v>
      </c>
      <c r="CY45">
        <f>AD45</f>
        <v>0</v>
      </c>
      <c r="CZ45">
        <f>AH45</f>
        <v>0</v>
      </c>
      <c r="DA45">
        <f>AL45</f>
        <v>1</v>
      </c>
      <c r="DB45">
        <f t="shared" si="15"/>
        <v>0</v>
      </c>
      <c r="DC45">
        <f t="shared" si="16"/>
        <v>0</v>
      </c>
      <c r="DD45" t="s">
        <v>3</v>
      </c>
      <c r="DE45" t="s">
        <v>3</v>
      </c>
      <c r="DF45">
        <f t="shared" si="17"/>
        <v>0</v>
      </c>
      <c r="DG45">
        <f t="shared" si="19"/>
        <v>0</v>
      </c>
      <c r="DH45">
        <f t="shared" si="20"/>
        <v>0</v>
      </c>
      <c r="DI45">
        <f t="shared" si="18"/>
        <v>0</v>
      </c>
      <c r="DJ45">
        <f>DI45</f>
        <v>0</v>
      </c>
      <c r="DK45">
        <v>0</v>
      </c>
    </row>
    <row r="46" spans="1:115" x14ac:dyDescent="0.2">
      <c r="A46">
        <f>ROW(Source!A87)</f>
        <v>87</v>
      </c>
      <c r="B46">
        <v>54346617</v>
      </c>
      <c r="C46">
        <v>54346979</v>
      </c>
      <c r="D46">
        <v>30515951</v>
      </c>
      <c r="E46">
        <v>30515945</v>
      </c>
      <c r="F46">
        <v>1</v>
      </c>
      <c r="G46">
        <v>30515945</v>
      </c>
      <c r="H46">
        <v>1</v>
      </c>
      <c r="I46" t="s">
        <v>380</v>
      </c>
      <c r="J46" t="s">
        <v>3</v>
      </c>
      <c r="K46" t="s">
        <v>381</v>
      </c>
      <c r="L46">
        <v>1191</v>
      </c>
      <c r="N46">
        <v>1013</v>
      </c>
      <c r="O46" t="s">
        <v>382</v>
      </c>
      <c r="P46" t="s">
        <v>382</v>
      </c>
      <c r="Q46">
        <v>1</v>
      </c>
      <c r="W46">
        <v>0</v>
      </c>
      <c r="X46">
        <v>476480486</v>
      </c>
      <c r="Y46">
        <f t="shared" si="14"/>
        <v>1.27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1</v>
      </c>
      <c r="AJ46">
        <v>1</v>
      </c>
      <c r="AK46">
        <v>1</v>
      </c>
      <c r="AL46">
        <v>1</v>
      </c>
      <c r="AN46">
        <v>0</v>
      </c>
      <c r="AO46">
        <v>1</v>
      </c>
      <c r="AP46">
        <v>1</v>
      </c>
      <c r="AQ46">
        <v>0</v>
      </c>
      <c r="AR46">
        <v>0</v>
      </c>
      <c r="AS46" t="s">
        <v>3</v>
      </c>
      <c r="AT46">
        <v>1.27</v>
      </c>
      <c r="AU46" t="s">
        <v>3</v>
      </c>
      <c r="AV46">
        <v>1</v>
      </c>
      <c r="AW46">
        <v>2</v>
      </c>
      <c r="AX46">
        <v>54346983</v>
      </c>
      <c r="AY46">
        <v>1</v>
      </c>
      <c r="AZ46">
        <v>0</v>
      </c>
      <c r="BA46">
        <v>82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CX46">
        <f>ROUND(Y46*Source!I87,9)</f>
        <v>7.62</v>
      </c>
      <c r="CY46">
        <f>AD46</f>
        <v>0</v>
      </c>
      <c r="CZ46">
        <f>AH46</f>
        <v>0</v>
      </c>
      <c r="DA46">
        <f>AL46</f>
        <v>1</v>
      </c>
      <c r="DB46">
        <f t="shared" si="15"/>
        <v>0</v>
      </c>
      <c r="DC46">
        <f t="shared" si="16"/>
        <v>0</v>
      </c>
      <c r="DD46" t="s">
        <v>3</v>
      </c>
      <c r="DE46" t="s">
        <v>3</v>
      </c>
      <c r="DF46">
        <f t="shared" si="17"/>
        <v>0</v>
      </c>
      <c r="DG46">
        <f t="shared" si="19"/>
        <v>0</v>
      </c>
      <c r="DH46">
        <f t="shared" si="20"/>
        <v>0</v>
      </c>
      <c r="DI46">
        <f t="shared" si="18"/>
        <v>0</v>
      </c>
      <c r="DJ46">
        <f>DI46</f>
        <v>0</v>
      </c>
      <c r="DK46">
        <v>0</v>
      </c>
    </row>
    <row r="47" spans="1:115" x14ac:dyDescent="0.2">
      <c r="A47">
        <f>ROW(Source!A87)</f>
        <v>87</v>
      </c>
      <c r="B47">
        <v>54346617</v>
      </c>
      <c r="C47">
        <v>54346979</v>
      </c>
      <c r="D47">
        <v>30596074</v>
      </c>
      <c r="E47">
        <v>1</v>
      </c>
      <c r="F47">
        <v>1</v>
      </c>
      <c r="G47">
        <v>30515945</v>
      </c>
      <c r="H47">
        <v>2</v>
      </c>
      <c r="I47" t="s">
        <v>397</v>
      </c>
      <c r="J47" t="s">
        <v>398</v>
      </c>
      <c r="K47" t="s">
        <v>399</v>
      </c>
      <c r="L47">
        <v>1367</v>
      </c>
      <c r="N47">
        <v>1011</v>
      </c>
      <c r="O47" t="s">
        <v>162</v>
      </c>
      <c r="P47" t="s">
        <v>162</v>
      </c>
      <c r="Q47">
        <v>1</v>
      </c>
      <c r="W47">
        <v>0</v>
      </c>
      <c r="X47">
        <v>-628430174</v>
      </c>
      <c r="Y47">
        <f t="shared" si="14"/>
        <v>7.0000000000000007E-2</v>
      </c>
      <c r="AA47">
        <v>0</v>
      </c>
      <c r="AB47">
        <v>903.39</v>
      </c>
      <c r="AC47">
        <v>447.52</v>
      </c>
      <c r="AD47">
        <v>0</v>
      </c>
      <c r="AE47">
        <v>0</v>
      </c>
      <c r="AF47">
        <v>76.81</v>
      </c>
      <c r="AG47">
        <v>14.36</v>
      </c>
      <c r="AH47">
        <v>0</v>
      </c>
      <c r="AI47">
        <v>1</v>
      </c>
      <c r="AJ47">
        <v>10.82</v>
      </c>
      <c r="AK47">
        <v>28.67</v>
      </c>
      <c r="AL47">
        <v>1</v>
      </c>
      <c r="AN47">
        <v>0</v>
      </c>
      <c r="AO47">
        <v>1</v>
      </c>
      <c r="AP47">
        <v>1</v>
      </c>
      <c r="AQ47">
        <v>0</v>
      </c>
      <c r="AR47">
        <v>0</v>
      </c>
      <c r="AS47" t="s">
        <v>3</v>
      </c>
      <c r="AT47">
        <v>7.0000000000000007E-2</v>
      </c>
      <c r="AU47" t="s">
        <v>3</v>
      </c>
      <c r="AV47">
        <v>0</v>
      </c>
      <c r="AW47">
        <v>2</v>
      </c>
      <c r="AX47">
        <v>54346984</v>
      </c>
      <c r="AY47">
        <v>1</v>
      </c>
      <c r="AZ47">
        <v>0</v>
      </c>
      <c r="BA47">
        <v>83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CX47">
        <f>ROUND(Y47*Source!I87,9)</f>
        <v>0.42</v>
      </c>
      <c r="CY47">
        <f>AB47</f>
        <v>903.39</v>
      </c>
      <c r="CZ47">
        <f>AF47</f>
        <v>76.81</v>
      </c>
      <c r="DA47">
        <f>AJ47</f>
        <v>10.82</v>
      </c>
      <c r="DB47">
        <f t="shared" si="15"/>
        <v>5.38</v>
      </c>
      <c r="DC47">
        <f t="shared" si="16"/>
        <v>1.01</v>
      </c>
      <c r="DD47" t="s">
        <v>3</v>
      </c>
      <c r="DE47" t="s">
        <v>3</v>
      </c>
      <c r="DF47">
        <f t="shared" si="17"/>
        <v>0</v>
      </c>
      <c r="DG47">
        <f>ROUND(ROUND(AF47*CX47,2)*AJ47,2)</f>
        <v>349.05</v>
      </c>
      <c r="DH47">
        <f>ROUND(ROUND(AG47*CX47,2)*AK47,2)</f>
        <v>172.88</v>
      </c>
      <c r="DI47">
        <f t="shared" si="18"/>
        <v>0</v>
      </c>
      <c r="DJ47">
        <f>DG47</f>
        <v>349.05</v>
      </c>
      <c r="DK47">
        <v>0</v>
      </c>
    </row>
    <row r="48" spans="1:115" x14ac:dyDescent="0.2">
      <c r="A48">
        <f>ROW(Source!A87)</f>
        <v>87</v>
      </c>
      <c r="B48">
        <v>54346617</v>
      </c>
      <c r="C48">
        <v>54346979</v>
      </c>
      <c r="D48">
        <v>30595422</v>
      </c>
      <c r="E48">
        <v>1</v>
      </c>
      <c r="F48">
        <v>1</v>
      </c>
      <c r="G48">
        <v>30515945</v>
      </c>
      <c r="H48">
        <v>2</v>
      </c>
      <c r="I48" t="s">
        <v>389</v>
      </c>
      <c r="J48" t="s">
        <v>390</v>
      </c>
      <c r="K48" t="s">
        <v>391</v>
      </c>
      <c r="L48">
        <v>1367</v>
      </c>
      <c r="N48">
        <v>1011</v>
      </c>
      <c r="O48" t="s">
        <v>162</v>
      </c>
      <c r="P48" t="s">
        <v>162</v>
      </c>
      <c r="Q48">
        <v>1</v>
      </c>
      <c r="W48">
        <v>0</v>
      </c>
      <c r="X48">
        <v>-2022105775</v>
      </c>
      <c r="Y48">
        <f t="shared" si="14"/>
        <v>0.06</v>
      </c>
      <c r="AA48">
        <v>0</v>
      </c>
      <c r="AB48">
        <v>2135.46</v>
      </c>
      <c r="AC48">
        <v>560.96</v>
      </c>
      <c r="AD48">
        <v>0</v>
      </c>
      <c r="AE48">
        <v>0</v>
      </c>
      <c r="AF48">
        <v>202.53</v>
      </c>
      <c r="AG48">
        <v>18</v>
      </c>
      <c r="AH48">
        <v>0</v>
      </c>
      <c r="AI48">
        <v>1</v>
      </c>
      <c r="AJ48">
        <v>9.6999999999999993</v>
      </c>
      <c r="AK48">
        <v>28.67</v>
      </c>
      <c r="AL48">
        <v>1</v>
      </c>
      <c r="AN48">
        <v>0</v>
      </c>
      <c r="AO48">
        <v>1</v>
      </c>
      <c r="AP48">
        <v>1</v>
      </c>
      <c r="AQ48">
        <v>0</v>
      </c>
      <c r="AR48">
        <v>0</v>
      </c>
      <c r="AS48" t="s">
        <v>3</v>
      </c>
      <c r="AT48">
        <v>0.06</v>
      </c>
      <c r="AU48" t="s">
        <v>3</v>
      </c>
      <c r="AV48">
        <v>0</v>
      </c>
      <c r="AW48">
        <v>2</v>
      </c>
      <c r="AX48">
        <v>54346985</v>
      </c>
      <c r="AY48">
        <v>1</v>
      </c>
      <c r="AZ48">
        <v>0</v>
      </c>
      <c r="BA48">
        <v>84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CX48">
        <f>ROUND(Y48*Source!I87,9)</f>
        <v>0.36</v>
      </c>
      <c r="CY48">
        <f>AB48</f>
        <v>2135.46</v>
      </c>
      <c r="CZ48">
        <f>AF48</f>
        <v>202.53</v>
      </c>
      <c r="DA48">
        <f>AJ48</f>
        <v>9.6999999999999993</v>
      </c>
      <c r="DB48">
        <f t="shared" si="15"/>
        <v>12.15</v>
      </c>
      <c r="DC48">
        <f t="shared" si="16"/>
        <v>1.08</v>
      </c>
      <c r="DD48" t="s">
        <v>3</v>
      </c>
      <c r="DE48" t="s">
        <v>3</v>
      </c>
      <c r="DF48">
        <f t="shared" si="17"/>
        <v>0</v>
      </c>
      <c r="DG48">
        <f>ROUND(ROUND(AF48*CX48,2)*AJ48,2)</f>
        <v>707.23</v>
      </c>
      <c r="DH48">
        <f>ROUND(ROUND(AG48*CX48,2)*AK48,2)</f>
        <v>185.78</v>
      </c>
      <c r="DI48">
        <f t="shared" si="18"/>
        <v>0</v>
      </c>
      <c r="DJ48">
        <f>DG48</f>
        <v>707.23</v>
      </c>
      <c r="DK48">
        <v>0</v>
      </c>
    </row>
    <row r="49" spans="1:115" x14ac:dyDescent="0.2">
      <c r="A49">
        <f>ROW(Source!A88)</f>
        <v>88</v>
      </c>
      <c r="B49">
        <v>54346617</v>
      </c>
      <c r="C49">
        <v>54346992</v>
      </c>
      <c r="D49">
        <v>30515951</v>
      </c>
      <c r="E49">
        <v>30515945</v>
      </c>
      <c r="F49">
        <v>1</v>
      </c>
      <c r="G49">
        <v>30515945</v>
      </c>
      <c r="H49">
        <v>1</v>
      </c>
      <c r="I49" t="s">
        <v>380</v>
      </c>
      <c r="J49" t="s">
        <v>3</v>
      </c>
      <c r="K49" t="s">
        <v>381</v>
      </c>
      <c r="L49">
        <v>1191</v>
      </c>
      <c r="N49">
        <v>1013</v>
      </c>
      <c r="O49" t="s">
        <v>382</v>
      </c>
      <c r="P49" t="s">
        <v>382</v>
      </c>
      <c r="Q49">
        <v>1</v>
      </c>
      <c r="W49">
        <v>0</v>
      </c>
      <c r="X49">
        <v>476480486</v>
      </c>
      <c r="Y49">
        <f t="shared" si="14"/>
        <v>3.98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1</v>
      </c>
      <c r="AJ49">
        <v>1</v>
      </c>
      <c r="AK49">
        <v>1</v>
      </c>
      <c r="AL49">
        <v>1</v>
      </c>
      <c r="AN49">
        <v>0</v>
      </c>
      <c r="AO49">
        <v>1</v>
      </c>
      <c r="AP49">
        <v>1</v>
      </c>
      <c r="AQ49">
        <v>0</v>
      </c>
      <c r="AR49">
        <v>0</v>
      </c>
      <c r="AS49" t="s">
        <v>3</v>
      </c>
      <c r="AT49">
        <v>3.98</v>
      </c>
      <c r="AU49" t="s">
        <v>3</v>
      </c>
      <c r="AV49">
        <v>1</v>
      </c>
      <c r="AW49">
        <v>2</v>
      </c>
      <c r="AX49">
        <v>54346994</v>
      </c>
      <c r="AY49">
        <v>1</v>
      </c>
      <c r="AZ49">
        <v>0</v>
      </c>
      <c r="BA49">
        <v>91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CX49">
        <f>ROUND(Y49*Source!I88,9)</f>
        <v>3.98</v>
      </c>
      <c r="CY49">
        <f t="shared" ref="CY49:CY63" si="21">AD49</f>
        <v>0</v>
      </c>
      <c r="CZ49">
        <f t="shared" ref="CZ49:CZ63" si="22">AH49</f>
        <v>0</v>
      </c>
      <c r="DA49">
        <f t="shared" ref="DA49:DA63" si="23">AL49</f>
        <v>1</v>
      </c>
      <c r="DB49">
        <f t="shared" si="15"/>
        <v>0</v>
      </c>
      <c r="DC49">
        <f t="shared" si="16"/>
        <v>0</v>
      </c>
      <c r="DD49" t="s">
        <v>3</v>
      </c>
      <c r="DE49" t="s">
        <v>3</v>
      </c>
      <c r="DF49">
        <f t="shared" si="17"/>
        <v>0</v>
      </c>
      <c r="DG49">
        <f t="shared" ref="DG49:DG63" si="24">ROUND(AF49*CX49,2)</f>
        <v>0</v>
      </c>
      <c r="DH49">
        <f t="shared" ref="DH49:DH63" si="25">ROUND(AG49*CX49,2)</f>
        <v>0</v>
      </c>
      <c r="DI49">
        <f t="shared" si="18"/>
        <v>0</v>
      </c>
      <c r="DJ49">
        <f t="shared" ref="DJ49:DJ63" si="26">DI49</f>
        <v>0</v>
      </c>
      <c r="DK49">
        <v>0</v>
      </c>
    </row>
    <row r="50" spans="1:115" x14ac:dyDescent="0.2">
      <c r="A50">
        <f>ROW(Source!A89)</f>
        <v>89</v>
      </c>
      <c r="B50">
        <v>54346617</v>
      </c>
      <c r="C50">
        <v>54346995</v>
      </c>
      <c r="D50">
        <v>30515951</v>
      </c>
      <c r="E50">
        <v>30515945</v>
      </c>
      <c r="F50">
        <v>1</v>
      </c>
      <c r="G50">
        <v>30515945</v>
      </c>
      <c r="H50">
        <v>1</v>
      </c>
      <c r="I50" t="s">
        <v>380</v>
      </c>
      <c r="J50" t="s">
        <v>3</v>
      </c>
      <c r="K50" t="s">
        <v>381</v>
      </c>
      <c r="L50">
        <v>1191</v>
      </c>
      <c r="N50">
        <v>1013</v>
      </c>
      <c r="O50" t="s">
        <v>382</v>
      </c>
      <c r="P50" t="s">
        <v>382</v>
      </c>
      <c r="Q50">
        <v>1</v>
      </c>
      <c r="W50">
        <v>0</v>
      </c>
      <c r="X50">
        <v>476480486</v>
      </c>
      <c r="Y50">
        <f t="shared" si="14"/>
        <v>9.27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1</v>
      </c>
      <c r="AJ50">
        <v>1</v>
      </c>
      <c r="AK50">
        <v>1</v>
      </c>
      <c r="AL50">
        <v>1</v>
      </c>
      <c r="AN50">
        <v>0</v>
      </c>
      <c r="AO50">
        <v>1</v>
      </c>
      <c r="AP50">
        <v>1</v>
      </c>
      <c r="AQ50">
        <v>0</v>
      </c>
      <c r="AR50">
        <v>0</v>
      </c>
      <c r="AS50" t="s">
        <v>3</v>
      </c>
      <c r="AT50">
        <v>9.27</v>
      </c>
      <c r="AU50" t="s">
        <v>3</v>
      </c>
      <c r="AV50">
        <v>1</v>
      </c>
      <c r="AW50">
        <v>2</v>
      </c>
      <c r="AX50">
        <v>54346997</v>
      </c>
      <c r="AY50">
        <v>1</v>
      </c>
      <c r="AZ50">
        <v>0</v>
      </c>
      <c r="BA50">
        <v>92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CX50">
        <f>ROUND(Y50*Source!I89,9)</f>
        <v>3.7080000000000002</v>
      </c>
      <c r="CY50">
        <f t="shared" si="21"/>
        <v>0</v>
      </c>
      <c r="CZ50">
        <f t="shared" si="22"/>
        <v>0</v>
      </c>
      <c r="DA50">
        <f t="shared" si="23"/>
        <v>1</v>
      </c>
      <c r="DB50">
        <f t="shared" si="15"/>
        <v>0</v>
      </c>
      <c r="DC50">
        <f t="shared" si="16"/>
        <v>0</v>
      </c>
      <c r="DD50" t="s">
        <v>3</v>
      </c>
      <c r="DE50" t="s">
        <v>3</v>
      </c>
      <c r="DF50">
        <f t="shared" si="17"/>
        <v>0</v>
      </c>
      <c r="DG50">
        <f t="shared" si="24"/>
        <v>0</v>
      </c>
      <c r="DH50">
        <f t="shared" si="25"/>
        <v>0</v>
      </c>
      <c r="DI50">
        <f t="shared" si="18"/>
        <v>0</v>
      </c>
      <c r="DJ50">
        <f t="shared" si="26"/>
        <v>0</v>
      </c>
      <c r="DK50">
        <v>0</v>
      </c>
    </row>
    <row r="51" spans="1:115" x14ac:dyDescent="0.2">
      <c r="A51">
        <f>ROW(Source!A90)</f>
        <v>90</v>
      </c>
      <c r="B51">
        <v>54346617</v>
      </c>
      <c r="C51">
        <v>54346998</v>
      </c>
      <c r="D51">
        <v>30515951</v>
      </c>
      <c r="E51">
        <v>30515945</v>
      </c>
      <c r="F51">
        <v>1</v>
      </c>
      <c r="G51">
        <v>30515945</v>
      </c>
      <c r="H51">
        <v>1</v>
      </c>
      <c r="I51" t="s">
        <v>380</v>
      </c>
      <c r="J51" t="s">
        <v>3</v>
      </c>
      <c r="K51" t="s">
        <v>381</v>
      </c>
      <c r="L51">
        <v>1191</v>
      </c>
      <c r="N51">
        <v>1013</v>
      </c>
      <c r="O51" t="s">
        <v>382</v>
      </c>
      <c r="P51" t="s">
        <v>382</v>
      </c>
      <c r="Q51">
        <v>1</v>
      </c>
      <c r="W51">
        <v>0</v>
      </c>
      <c r="X51">
        <v>476480486</v>
      </c>
      <c r="Y51">
        <f t="shared" si="14"/>
        <v>10.3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1</v>
      </c>
      <c r="AJ51">
        <v>1</v>
      </c>
      <c r="AK51">
        <v>1</v>
      </c>
      <c r="AL51">
        <v>1</v>
      </c>
      <c r="AN51">
        <v>0</v>
      </c>
      <c r="AO51">
        <v>1</v>
      </c>
      <c r="AP51">
        <v>0</v>
      </c>
      <c r="AQ51">
        <v>0</v>
      </c>
      <c r="AR51">
        <v>0</v>
      </c>
      <c r="AS51" t="s">
        <v>3</v>
      </c>
      <c r="AT51">
        <v>10.3</v>
      </c>
      <c r="AU51" t="s">
        <v>3</v>
      </c>
      <c r="AV51">
        <v>1</v>
      </c>
      <c r="AW51">
        <v>2</v>
      </c>
      <c r="AX51">
        <v>54347000</v>
      </c>
      <c r="AY51">
        <v>1</v>
      </c>
      <c r="AZ51">
        <v>0</v>
      </c>
      <c r="BA51">
        <v>93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CX51">
        <f>ROUND(Y51*Source!I90,9)</f>
        <v>6.18</v>
      </c>
      <c r="CY51">
        <f t="shared" si="21"/>
        <v>0</v>
      </c>
      <c r="CZ51">
        <f t="shared" si="22"/>
        <v>0</v>
      </c>
      <c r="DA51">
        <f t="shared" si="23"/>
        <v>1</v>
      </c>
      <c r="DB51">
        <f t="shared" si="15"/>
        <v>0</v>
      </c>
      <c r="DC51">
        <f t="shared" si="16"/>
        <v>0</v>
      </c>
      <c r="DD51" t="s">
        <v>3</v>
      </c>
      <c r="DE51" t="s">
        <v>3</v>
      </c>
      <c r="DF51">
        <f t="shared" si="17"/>
        <v>0</v>
      </c>
      <c r="DG51">
        <f t="shared" si="24"/>
        <v>0</v>
      </c>
      <c r="DH51">
        <f t="shared" si="25"/>
        <v>0</v>
      </c>
      <c r="DI51">
        <f t="shared" si="18"/>
        <v>0</v>
      </c>
      <c r="DJ51">
        <f t="shared" si="26"/>
        <v>0</v>
      </c>
      <c r="DK51">
        <v>0</v>
      </c>
    </row>
    <row r="52" spans="1:115" x14ac:dyDescent="0.2">
      <c r="A52">
        <f>ROW(Source!A91)</f>
        <v>91</v>
      </c>
      <c r="B52">
        <v>54346617</v>
      </c>
      <c r="C52">
        <v>54347001</v>
      </c>
      <c r="D52">
        <v>30515951</v>
      </c>
      <c r="E52">
        <v>30515945</v>
      </c>
      <c r="F52">
        <v>1</v>
      </c>
      <c r="G52">
        <v>30515945</v>
      </c>
      <c r="H52">
        <v>1</v>
      </c>
      <c r="I52" t="s">
        <v>380</v>
      </c>
      <c r="J52" t="s">
        <v>3</v>
      </c>
      <c r="K52" t="s">
        <v>381</v>
      </c>
      <c r="L52">
        <v>1191</v>
      </c>
      <c r="N52">
        <v>1013</v>
      </c>
      <c r="O52" t="s">
        <v>382</v>
      </c>
      <c r="P52" t="s">
        <v>382</v>
      </c>
      <c r="Q52">
        <v>1</v>
      </c>
      <c r="W52">
        <v>0</v>
      </c>
      <c r="X52">
        <v>476480486</v>
      </c>
      <c r="Y52">
        <f t="shared" si="14"/>
        <v>17.5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1</v>
      </c>
      <c r="AJ52">
        <v>1</v>
      </c>
      <c r="AK52">
        <v>1</v>
      </c>
      <c r="AL52">
        <v>1</v>
      </c>
      <c r="AN52">
        <v>0</v>
      </c>
      <c r="AO52">
        <v>1</v>
      </c>
      <c r="AP52">
        <v>0</v>
      </c>
      <c r="AQ52">
        <v>0</v>
      </c>
      <c r="AR52">
        <v>0</v>
      </c>
      <c r="AS52" t="s">
        <v>3</v>
      </c>
      <c r="AT52">
        <v>17.5</v>
      </c>
      <c r="AU52" t="s">
        <v>3</v>
      </c>
      <c r="AV52">
        <v>1</v>
      </c>
      <c r="AW52">
        <v>2</v>
      </c>
      <c r="AX52">
        <v>54347003</v>
      </c>
      <c r="AY52">
        <v>1</v>
      </c>
      <c r="AZ52">
        <v>0</v>
      </c>
      <c r="BA52">
        <v>94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CX52">
        <f>ROUND(Y52*Source!I91,9)</f>
        <v>0.7</v>
      </c>
      <c r="CY52">
        <f t="shared" si="21"/>
        <v>0</v>
      </c>
      <c r="CZ52">
        <f t="shared" si="22"/>
        <v>0</v>
      </c>
      <c r="DA52">
        <f t="shared" si="23"/>
        <v>1</v>
      </c>
      <c r="DB52">
        <f t="shared" si="15"/>
        <v>0</v>
      </c>
      <c r="DC52">
        <f t="shared" si="16"/>
        <v>0</v>
      </c>
      <c r="DD52" t="s">
        <v>3</v>
      </c>
      <c r="DE52" t="s">
        <v>3</v>
      </c>
      <c r="DF52">
        <f t="shared" si="17"/>
        <v>0</v>
      </c>
      <c r="DG52">
        <f t="shared" si="24"/>
        <v>0</v>
      </c>
      <c r="DH52">
        <f t="shared" si="25"/>
        <v>0</v>
      </c>
      <c r="DI52">
        <f t="shared" si="18"/>
        <v>0</v>
      </c>
      <c r="DJ52">
        <f t="shared" si="26"/>
        <v>0</v>
      </c>
      <c r="DK52">
        <v>0</v>
      </c>
    </row>
    <row r="53" spans="1:115" x14ac:dyDescent="0.2">
      <c r="A53">
        <f>ROW(Source!A92)</f>
        <v>92</v>
      </c>
      <c r="B53">
        <v>54346617</v>
      </c>
      <c r="C53">
        <v>54347004</v>
      </c>
      <c r="D53">
        <v>30515951</v>
      </c>
      <c r="E53">
        <v>30515945</v>
      </c>
      <c r="F53">
        <v>1</v>
      </c>
      <c r="G53">
        <v>30515945</v>
      </c>
      <c r="H53">
        <v>1</v>
      </c>
      <c r="I53" t="s">
        <v>380</v>
      </c>
      <c r="J53" t="s">
        <v>3</v>
      </c>
      <c r="K53" t="s">
        <v>381</v>
      </c>
      <c r="L53">
        <v>1191</v>
      </c>
      <c r="N53">
        <v>1013</v>
      </c>
      <c r="O53" t="s">
        <v>382</v>
      </c>
      <c r="P53" t="s">
        <v>382</v>
      </c>
      <c r="Q53">
        <v>1</v>
      </c>
      <c r="W53">
        <v>0</v>
      </c>
      <c r="X53">
        <v>476480486</v>
      </c>
      <c r="Y53">
        <f t="shared" si="14"/>
        <v>18.5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1</v>
      </c>
      <c r="AJ53">
        <v>1</v>
      </c>
      <c r="AK53">
        <v>1</v>
      </c>
      <c r="AL53">
        <v>1</v>
      </c>
      <c r="AN53">
        <v>0</v>
      </c>
      <c r="AO53">
        <v>1</v>
      </c>
      <c r="AP53">
        <v>0</v>
      </c>
      <c r="AQ53">
        <v>0</v>
      </c>
      <c r="AR53">
        <v>0</v>
      </c>
      <c r="AS53" t="s">
        <v>3</v>
      </c>
      <c r="AT53">
        <v>18.5</v>
      </c>
      <c r="AU53" t="s">
        <v>3</v>
      </c>
      <c r="AV53">
        <v>1</v>
      </c>
      <c r="AW53">
        <v>2</v>
      </c>
      <c r="AX53">
        <v>54347006</v>
      </c>
      <c r="AY53">
        <v>1</v>
      </c>
      <c r="AZ53">
        <v>0</v>
      </c>
      <c r="BA53">
        <v>95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CX53">
        <f>ROUND(Y53*Source!I92,9)</f>
        <v>7.4</v>
      </c>
      <c r="CY53">
        <f t="shared" si="21"/>
        <v>0</v>
      </c>
      <c r="CZ53">
        <f t="shared" si="22"/>
        <v>0</v>
      </c>
      <c r="DA53">
        <f t="shared" si="23"/>
        <v>1</v>
      </c>
      <c r="DB53">
        <f t="shared" si="15"/>
        <v>0</v>
      </c>
      <c r="DC53">
        <f t="shared" si="16"/>
        <v>0</v>
      </c>
      <c r="DD53" t="s">
        <v>3</v>
      </c>
      <c r="DE53" t="s">
        <v>3</v>
      </c>
      <c r="DF53">
        <f t="shared" si="17"/>
        <v>0</v>
      </c>
      <c r="DG53">
        <f t="shared" si="24"/>
        <v>0</v>
      </c>
      <c r="DH53">
        <f t="shared" si="25"/>
        <v>0</v>
      </c>
      <c r="DI53">
        <f t="shared" si="18"/>
        <v>0</v>
      </c>
      <c r="DJ53">
        <f t="shared" si="26"/>
        <v>0</v>
      </c>
      <c r="DK53">
        <v>0</v>
      </c>
    </row>
    <row r="54" spans="1:115" x14ac:dyDescent="0.2">
      <c r="A54">
        <f>ROW(Source!A93)</f>
        <v>93</v>
      </c>
      <c r="B54">
        <v>54346617</v>
      </c>
      <c r="C54">
        <v>54347007</v>
      </c>
      <c r="D54">
        <v>30515951</v>
      </c>
      <c r="E54">
        <v>30515945</v>
      </c>
      <c r="F54">
        <v>1</v>
      </c>
      <c r="G54">
        <v>30515945</v>
      </c>
      <c r="H54">
        <v>1</v>
      </c>
      <c r="I54" t="s">
        <v>380</v>
      </c>
      <c r="J54" t="s">
        <v>3</v>
      </c>
      <c r="K54" t="s">
        <v>381</v>
      </c>
      <c r="L54">
        <v>1191</v>
      </c>
      <c r="N54">
        <v>1013</v>
      </c>
      <c r="O54" t="s">
        <v>382</v>
      </c>
      <c r="P54" t="s">
        <v>382</v>
      </c>
      <c r="Q54">
        <v>1</v>
      </c>
      <c r="W54">
        <v>0</v>
      </c>
      <c r="X54">
        <v>476480486</v>
      </c>
      <c r="Y54">
        <f t="shared" si="14"/>
        <v>18.5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1</v>
      </c>
      <c r="AJ54">
        <v>1</v>
      </c>
      <c r="AK54">
        <v>1</v>
      </c>
      <c r="AL54">
        <v>1</v>
      </c>
      <c r="AN54">
        <v>0</v>
      </c>
      <c r="AO54">
        <v>1</v>
      </c>
      <c r="AP54">
        <v>0</v>
      </c>
      <c r="AQ54">
        <v>0</v>
      </c>
      <c r="AR54">
        <v>0</v>
      </c>
      <c r="AS54" t="s">
        <v>3</v>
      </c>
      <c r="AT54">
        <v>18.5</v>
      </c>
      <c r="AU54" t="s">
        <v>3</v>
      </c>
      <c r="AV54">
        <v>1</v>
      </c>
      <c r="AW54">
        <v>2</v>
      </c>
      <c r="AX54">
        <v>54347009</v>
      </c>
      <c r="AY54">
        <v>1</v>
      </c>
      <c r="AZ54">
        <v>0</v>
      </c>
      <c r="BA54">
        <v>96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CX54">
        <f>ROUND(Y54*Source!I93,9)</f>
        <v>7.4</v>
      </c>
      <c r="CY54">
        <f t="shared" si="21"/>
        <v>0</v>
      </c>
      <c r="CZ54">
        <f t="shared" si="22"/>
        <v>0</v>
      </c>
      <c r="DA54">
        <f t="shared" si="23"/>
        <v>1</v>
      </c>
      <c r="DB54">
        <f t="shared" si="15"/>
        <v>0</v>
      </c>
      <c r="DC54">
        <f t="shared" si="16"/>
        <v>0</v>
      </c>
      <c r="DD54" t="s">
        <v>3</v>
      </c>
      <c r="DE54" t="s">
        <v>3</v>
      </c>
      <c r="DF54">
        <f t="shared" si="17"/>
        <v>0</v>
      </c>
      <c r="DG54">
        <f t="shared" si="24"/>
        <v>0</v>
      </c>
      <c r="DH54">
        <f t="shared" si="25"/>
        <v>0</v>
      </c>
      <c r="DI54">
        <f t="shared" si="18"/>
        <v>0</v>
      </c>
      <c r="DJ54">
        <f t="shared" si="26"/>
        <v>0</v>
      </c>
      <c r="DK54">
        <v>0</v>
      </c>
    </row>
    <row r="55" spans="1:115" x14ac:dyDescent="0.2">
      <c r="A55">
        <f>ROW(Source!A215)</f>
        <v>215</v>
      </c>
      <c r="B55">
        <v>54346617</v>
      </c>
      <c r="C55">
        <v>54347197</v>
      </c>
      <c r="D55">
        <v>30515951</v>
      </c>
      <c r="E55">
        <v>30515945</v>
      </c>
      <c r="F55">
        <v>1</v>
      </c>
      <c r="G55">
        <v>30515945</v>
      </c>
      <c r="H55">
        <v>1</v>
      </c>
      <c r="I55" t="s">
        <v>380</v>
      </c>
      <c r="J55" t="s">
        <v>3</v>
      </c>
      <c r="K55" t="s">
        <v>381</v>
      </c>
      <c r="L55">
        <v>1191</v>
      </c>
      <c r="N55">
        <v>1013</v>
      </c>
      <c r="O55" t="s">
        <v>382</v>
      </c>
      <c r="P55" t="s">
        <v>382</v>
      </c>
      <c r="Q55">
        <v>1</v>
      </c>
      <c r="W55">
        <v>0</v>
      </c>
      <c r="X55">
        <v>476480486</v>
      </c>
      <c r="Y55">
        <f t="shared" si="14"/>
        <v>1.8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1</v>
      </c>
      <c r="AJ55">
        <v>1</v>
      </c>
      <c r="AK55">
        <v>1</v>
      </c>
      <c r="AL55">
        <v>1</v>
      </c>
      <c r="AN55">
        <v>0</v>
      </c>
      <c r="AO55">
        <v>1</v>
      </c>
      <c r="AP55">
        <v>0</v>
      </c>
      <c r="AQ55">
        <v>0</v>
      </c>
      <c r="AR55">
        <v>0</v>
      </c>
      <c r="AS55" t="s">
        <v>3</v>
      </c>
      <c r="AT55">
        <v>1.8</v>
      </c>
      <c r="AU55" t="s">
        <v>3</v>
      </c>
      <c r="AV55">
        <v>1</v>
      </c>
      <c r="AW55">
        <v>2</v>
      </c>
      <c r="AX55">
        <v>54347199</v>
      </c>
      <c r="AY55">
        <v>1</v>
      </c>
      <c r="AZ55">
        <v>0</v>
      </c>
      <c r="BA55">
        <v>97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CX55">
        <f>ROUND(Y55*Source!I215,9)</f>
        <v>10.8</v>
      </c>
      <c r="CY55">
        <f t="shared" si="21"/>
        <v>0</v>
      </c>
      <c r="CZ55">
        <f t="shared" si="22"/>
        <v>0</v>
      </c>
      <c r="DA55">
        <f t="shared" si="23"/>
        <v>1</v>
      </c>
      <c r="DB55">
        <f t="shared" si="15"/>
        <v>0</v>
      </c>
      <c r="DC55">
        <f t="shared" si="16"/>
        <v>0</v>
      </c>
      <c r="DD55" t="s">
        <v>3</v>
      </c>
      <c r="DE55" t="s">
        <v>3</v>
      </c>
      <c r="DF55">
        <f t="shared" si="17"/>
        <v>0</v>
      </c>
      <c r="DG55">
        <f t="shared" si="24"/>
        <v>0</v>
      </c>
      <c r="DH55">
        <f t="shared" si="25"/>
        <v>0</v>
      </c>
      <c r="DI55">
        <f t="shared" si="18"/>
        <v>0</v>
      </c>
      <c r="DJ55">
        <f t="shared" si="26"/>
        <v>0</v>
      </c>
      <c r="DK55">
        <v>0</v>
      </c>
    </row>
    <row r="56" spans="1:115" x14ac:dyDescent="0.2">
      <c r="A56">
        <f>ROW(Source!A216)</f>
        <v>216</v>
      </c>
      <c r="B56">
        <v>54346617</v>
      </c>
      <c r="C56">
        <v>54347200</v>
      </c>
      <c r="D56">
        <v>30515951</v>
      </c>
      <c r="E56">
        <v>30515945</v>
      </c>
      <c r="F56">
        <v>1</v>
      </c>
      <c r="G56">
        <v>30515945</v>
      </c>
      <c r="H56">
        <v>1</v>
      </c>
      <c r="I56" t="s">
        <v>380</v>
      </c>
      <c r="J56" t="s">
        <v>3</v>
      </c>
      <c r="K56" t="s">
        <v>381</v>
      </c>
      <c r="L56">
        <v>1191</v>
      </c>
      <c r="N56">
        <v>1013</v>
      </c>
      <c r="O56" t="s">
        <v>382</v>
      </c>
      <c r="P56" t="s">
        <v>382</v>
      </c>
      <c r="Q56">
        <v>1</v>
      </c>
      <c r="W56">
        <v>0</v>
      </c>
      <c r="X56">
        <v>476480486</v>
      </c>
      <c r="Y56">
        <f t="shared" si="14"/>
        <v>5.4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1</v>
      </c>
      <c r="AJ56">
        <v>1</v>
      </c>
      <c r="AK56">
        <v>1</v>
      </c>
      <c r="AL56">
        <v>1</v>
      </c>
      <c r="AN56">
        <v>0</v>
      </c>
      <c r="AO56">
        <v>1</v>
      </c>
      <c r="AP56">
        <v>0</v>
      </c>
      <c r="AQ56">
        <v>0</v>
      </c>
      <c r="AR56">
        <v>0</v>
      </c>
      <c r="AS56" t="s">
        <v>3</v>
      </c>
      <c r="AT56">
        <v>5.4</v>
      </c>
      <c r="AU56" t="s">
        <v>3</v>
      </c>
      <c r="AV56">
        <v>1</v>
      </c>
      <c r="AW56">
        <v>2</v>
      </c>
      <c r="AX56">
        <v>54347202</v>
      </c>
      <c r="AY56">
        <v>1</v>
      </c>
      <c r="AZ56">
        <v>0</v>
      </c>
      <c r="BA56">
        <v>98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CX56">
        <f>ROUND(Y56*Source!I216,9)</f>
        <v>10.8</v>
      </c>
      <c r="CY56">
        <f t="shared" si="21"/>
        <v>0</v>
      </c>
      <c r="CZ56">
        <f t="shared" si="22"/>
        <v>0</v>
      </c>
      <c r="DA56">
        <f t="shared" si="23"/>
        <v>1</v>
      </c>
      <c r="DB56">
        <f t="shared" si="15"/>
        <v>0</v>
      </c>
      <c r="DC56">
        <f t="shared" si="16"/>
        <v>0</v>
      </c>
      <c r="DD56" t="s">
        <v>3</v>
      </c>
      <c r="DE56" t="s">
        <v>3</v>
      </c>
      <c r="DF56">
        <f t="shared" si="17"/>
        <v>0</v>
      </c>
      <c r="DG56">
        <f t="shared" si="24"/>
        <v>0</v>
      </c>
      <c r="DH56">
        <f t="shared" si="25"/>
        <v>0</v>
      </c>
      <c r="DI56">
        <f t="shared" si="18"/>
        <v>0</v>
      </c>
      <c r="DJ56">
        <f t="shared" si="26"/>
        <v>0</v>
      </c>
      <c r="DK56">
        <v>0</v>
      </c>
    </row>
    <row r="57" spans="1:115" x14ac:dyDescent="0.2">
      <c r="A57">
        <f>ROW(Source!A217)</f>
        <v>217</v>
      </c>
      <c r="B57">
        <v>54346617</v>
      </c>
      <c r="C57">
        <v>54347203</v>
      </c>
      <c r="D57">
        <v>30515951</v>
      </c>
      <c r="E57">
        <v>30515945</v>
      </c>
      <c r="F57">
        <v>1</v>
      </c>
      <c r="G57">
        <v>30515945</v>
      </c>
      <c r="H57">
        <v>1</v>
      </c>
      <c r="I57" t="s">
        <v>380</v>
      </c>
      <c r="J57" t="s">
        <v>3</v>
      </c>
      <c r="K57" t="s">
        <v>381</v>
      </c>
      <c r="L57">
        <v>1191</v>
      </c>
      <c r="N57">
        <v>1013</v>
      </c>
      <c r="O57" t="s">
        <v>382</v>
      </c>
      <c r="P57" t="s">
        <v>382</v>
      </c>
      <c r="Q57">
        <v>1</v>
      </c>
      <c r="W57">
        <v>0</v>
      </c>
      <c r="X57">
        <v>476480486</v>
      </c>
      <c r="Y57">
        <f t="shared" si="14"/>
        <v>1.8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1</v>
      </c>
      <c r="AJ57">
        <v>1</v>
      </c>
      <c r="AK57">
        <v>1</v>
      </c>
      <c r="AL57">
        <v>1</v>
      </c>
      <c r="AN57">
        <v>0</v>
      </c>
      <c r="AO57">
        <v>1</v>
      </c>
      <c r="AP57">
        <v>0</v>
      </c>
      <c r="AQ57">
        <v>0</v>
      </c>
      <c r="AR57">
        <v>0</v>
      </c>
      <c r="AS57" t="s">
        <v>3</v>
      </c>
      <c r="AT57">
        <v>1.8</v>
      </c>
      <c r="AU57" t="s">
        <v>3</v>
      </c>
      <c r="AV57">
        <v>1</v>
      </c>
      <c r="AW57">
        <v>2</v>
      </c>
      <c r="AX57">
        <v>54347205</v>
      </c>
      <c r="AY57">
        <v>1</v>
      </c>
      <c r="AZ57">
        <v>0</v>
      </c>
      <c r="BA57">
        <v>99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CX57">
        <f>ROUND(Y57*Source!I217,9)</f>
        <v>7.2</v>
      </c>
      <c r="CY57">
        <f t="shared" si="21"/>
        <v>0</v>
      </c>
      <c r="CZ57">
        <f t="shared" si="22"/>
        <v>0</v>
      </c>
      <c r="DA57">
        <f t="shared" si="23"/>
        <v>1</v>
      </c>
      <c r="DB57">
        <f t="shared" si="15"/>
        <v>0</v>
      </c>
      <c r="DC57">
        <f t="shared" si="16"/>
        <v>0</v>
      </c>
      <c r="DD57" t="s">
        <v>3</v>
      </c>
      <c r="DE57" t="s">
        <v>3</v>
      </c>
      <c r="DF57">
        <f t="shared" si="17"/>
        <v>0</v>
      </c>
      <c r="DG57">
        <f t="shared" si="24"/>
        <v>0</v>
      </c>
      <c r="DH57">
        <f t="shared" si="25"/>
        <v>0</v>
      </c>
      <c r="DI57">
        <f t="shared" si="18"/>
        <v>0</v>
      </c>
      <c r="DJ57">
        <f t="shared" si="26"/>
        <v>0</v>
      </c>
      <c r="DK57">
        <v>0</v>
      </c>
    </row>
    <row r="58" spans="1:115" x14ac:dyDescent="0.2">
      <c r="A58">
        <f>ROW(Source!A218)</f>
        <v>218</v>
      </c>
      <c r="B58">
        <v>54346617</v>
      </c>
      <c r="C58">
        <v>54347206</v>
      </c>
      <c r="D58">
        <v>30515951</v>
      </c>
      <c r="E58">
        <v>30515945</v>
      </c>
      <c r="F58">
        <v>1</v>
      </c>
      <c r="G58">
        <v>30515945</v>
      </c>
      <c r="H58">
        <v>1</v>
      </c>
      <c r="I58" t="s">
        <v>380</v>
      </c>
      <c r="J58" t="s">
        <v>3</v>
      </c>
      <c r="K58" t="s">
        <v>381</v>
      </c>
      <c r="L58">
        <v>1191</v>
      </c>
      <c r="N58">
        <v>1013</v>
      </c>
      <c r="O58" t="s">
        <v>382</v>
      </c>
      <c r="P58" t="s">
        <v>382</v>
      </c>
      <c r="Q58">
        <v>1</v>
      </c>
      <c r="W58">
        <v>0</v>
      </c>
      <c r="X58">
        <v>476480486</v>
      </c>
      <c r="Y58">
        <f t="shared" si="14"/>
        <v>2.7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1</v>
      </c>
      <c r="AJ58">
        <v>1</v>
      </c>
      <c r="AK58">
        <v>1</v>
      </c>
      <c r="AL58">
        <v>1</v>
      </c>
      <c r="AN58">
        <v>0</v>
      </c>
      <c r="AO58">
        <v>1</v>
      </c>
      <c r="AP58">
        <v>0</v>
      </c>
      <c r="AQ58">
        <v>0</v>
      </c>
      <c r="AR58">
        <v>0</v>
      </c>
      <c r="AS58" t="s">
        <v>3</v>
      </c>
      <c r="AT58">
        <v>2.7</v>
      </c>
      <c r="AU58" t="s">
        <v>3</v>
      </c>
      <c r="AV58">
        <v>1</v>
      </c>
      <c r="AW58">
        <v>2</v>
      </c>
      <c r="AX58">
        <v>54347208</v>
      </c>
      <c r="AY58">
        <v>1</v>
      </c>
      <c r="AZ58">
        <v>0</v>
      </c>
      <c r="BA58">
        <v>100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CX58">
        <f>ROUND(Y58*Source!I218,9)</f>
        <v>89.1</v>
      </c>
      <c r="CY58">
        <f t="shared" si="21"/>
        <v>0</v>
      </c>
      <c r="CZ58">
        <f t="shared" si="22"/>
        <v>0</v>
      </c>
      <c r="DA58">
        <f t="shared" si="23"/>
        <v>1</v>
      </c>
      <c r="DB58">
        <f t="shared" si="15"/>
        <v>0</v>
      </c>
      <c r="DC58">
        <f t="shared" si="16"/>
        <v>0</v>
      </c>
      <c r="DD58" t="s">
        <v>3</v>
      </c>
      <c r="DE58" t="s">
        <v>3</v>
      </c>
      <c r="DF58">
        <f t="shared" si="17"/>
        <v>0</v>
      </c>
      <c r="DG58">
        <f t="shared" si="24"/>
        <v>0</v>
      </c>
      <c r="DH58">
        <f t="shared" si="25"/>
        <v>0</v>
      </c>
      <c r="DI58">
        <f t="shared" si="18"/>
        <v>0</v>
      </c>
      <c r="DJ58">
        <f t="shared" si="26"/>
        <v>0</v>
      </c>
      <c r="DK58">
        <v>0</v>
      </c>
    </row>
    <row r="59" spans="1:115" x14ac:dyDescent="0.2">
      <c r="A59">
        <f>ROW(Source!A219)</f>
        <v>219</v>
      </c>
      <c r="B59">
        <v>54346617</v>
      </c>
      <c r="C59">
        <v>54347209</v>
      </c>
      <c r="D59">
        <v>30515951</v>
      </c>
      <c r="E59">
        <v>30515945</v>
      </c>
      <c r="F59">
        <v>1</v>
      </c>
      <c r="G59">
        <v>30515945</v>
      </c>
      <c r="H59">
        <v>1</v>
      </c>
      <c r="I59" t="s">
        <v>380</v>
      </c>
      <c r="J59" t="s">
        <v>3</v>
      </c>
      <c r="K59" t="s">
        <v>381</v>
      </c>
      <c r="L59">
        <v>1191</v>
      </c>
      <c r="N59">
        <v>1013</v>
      </c>
      <c r="O59" t="s">
        <v>382</v>
      </c>
      <c r="P59" t="s">
        <v>382</v>
      </c>
      <c r="Q59">
        <v>1</v>
      </c>
      <c r="W59">
        <v>0</v>
      </c>
      <c r="X59">
        <v>476480486</v>
      </c>
      <c r="Y59">
        <f t="shared" si="14"/>
        <v>1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1</v>
      </c>
      <c r="AJ59">
        <v>1</v>
      </c>
      <c r="AK59">
        <v>1</v>
      </c>
      <c r="AL59">
        <v>1</v>
      </c>
      <c r="AN59">
        <v>0</v>
      </c>
      <c r="AO59">
        <v>1</v>
      </c>
      <c r="AP59">
        <v>0</v>
      </c>
      <c r="AQ59">
        <v>0</v>
      </c>
      <c r="AR59">
        <v>0</v>
      </c>
      <c r="AS59" t="s">
        <v>3</v>
      </c>
      <c r="AT59">
        <v>1</v>
      </c>
      <c r="AU59" t="s">
        <v>3</v>
      </c>
      <c r="AV59">
        <v>1</v>
      </c>
      <c r="AW59">
        <v>2</v>
      </c>
      <c r="AX59">
        <v>54347211</v>
      </c>
      <c r="AY59">
        <v>1</v>
      </c>
      <c r="AZ59">
        <v>0</v>
      </c>
      <c r="BA59">
        <v>101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CX59">
        <f>ROUND(Y59*Source!I219,9)</f>
        <v>10</v>
      </c>
      <c r="CY59">
        <f t="shared" si="21"/>
        <v>0</v>
      </c>
      <c r="CZ59">
        <f t="shared" si="22"/>
        <v>0</v>
      </c>
      <c r="DA59">
        <f t="shared" si="23"/>
        <v>1</v>
      </c>
      <c r="DB59">
        <f t="shared" si="15"/>
        <v>0</v>
      </c>
      <c r="DC59">
        <f t="shared" si="16"/>
        <v>0</v>
      </c>
      <c r="DD59" t="s">
        <v>3</v>
      </c>
      <c r="DE59" t="s">
        <v>3</v>
      </c>
      <c r="DF59">
        <f t="shared" si="17"/>
        <v>0</v>
      </c>
      <c r="DG59">
        <f t="shared" si="24"/>
        <v>0</v>
      </c>
      <c r="DH59">
        <f t="shared" si="25"/>
        <v>0</v>
      </c>
      <c r="DI59">
        <f t="shared" si="18"/>
        <v>0</v>
      </c>
      <c r="DJ59">
        <f t="shared" si="26"/>
        <v>0</v>
      </c>
      <c r="DK59">
        <v>0</v>
      </c>
    </row>
    <row r="60" spans="1:115" x14ac:dyDescent="0.2">
      <c r="A60">
        <f>ROW(Source!A220)</f>
        <v>220</v>
      </c>
      <c r="B60">
        <v>54346617</v>
      </c>
      <c r="C60">
        <v>54347212</v>
      </c>
      <c r="D60">
        <v>30515951</v>
      </c>
      <c r="E60">
        <v>30515945</v>
      </c>
      <c r="F60">
        <v>1</v>
      </c>
      <c r="G60">
        <v>30515945</v>
      </c>
      <c r="H60">
        <v>1</v>
      </c>
      <c r="I60" t="s">
        <v>380</v>
      </c>
      <c r="J60" t="s">
        <v>3</v>
      </c>
      <c r="K60" t="s">
        <v>381</v>
      </c>
      <c r="L60">
        <v>1191</v>
      </c>
      <c r="N60">
        <v>1013</v>
      </c>
      <c r="O60" t="s">
        <v>382</v>
      </c>
      <c r="P60" t="s">
        <v>382</v>
      </c>
      <c r="Q60">
        <v>1</v>
      </c>
      <c r="W60">
        <v>0</v>
      </c>
      <c r="X60">
        <v>476480486</v>
      </c>
      <c r="Y60">
        <f t="shared" si="14"/>
        <v>1.8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1</v>
      </c>
      <c r="AJ60">
        <v>1</v>
      </c>
      <c r="AK60">
        <v>1</v>
      </c>
      <c r="AL60">
        <v>1</v>
      </c>
      <c r="AN60">
        <v>0</v>
      </c>
      <c r="AO60">
        <v>1</v>
      </c>
      <c r="AP60">
        <v>0</v>
      </c>
      <c r="AQ60">
        <v>0</v>
      </c>
      <c r="AR60">
        <v>0</v>
      </c>
      <c r="AS60" t="s">
        <v>3</v>
      </c>
      <c r="AT60">
        <v>1.8</v>
      </c>
      <c r="AU60" t="s">
        <v>3</v>
      </c>
      <c r="AV60">
        <v>1</v>
      </c>
      <c r="AW60">
        <v>2</v>
      </c>
      <c r="AX60">
        <v>54347214</v>
      </c>
      <c r="AY60">
        <v>1</v>
      </c>
      <c r="AZ60">
        <v>0</v>
      </c>
      <c r="BA60">
        <v>102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CX60">
        <f>ROUND(Y60*Source!I220,9)</f>
        <v>18</v>
      </c>
      <c r="CY60">
        <f t="shared" si="21"/>
        <v>0</v>
      </c>
      <c r="CZ60">
        <f t="shared" si="22"/>
        <v>0</v>
      </c>
      <c r="DA60">
        <f t="shared" si="23"/>
        <v>1</v>
      </c>
      <c r="DB60">
        <f t="shared" si="15"/>
        <v>0</v>
      </c>
      <c r="DC60">
        <f t="shared" si="16"/>
        <v>0</v>
      </c>
      <c r="DD60" t="s">
        <v>3</v>
      </c>
      <c r="DE60" t="s">
        <v>3</v>
      </c>
      <c r="DF60">
        <f t="shared" si="17"/>
        <v>0</v>
      </c>
      <c r="DG60">
        <f t="shared" si="24"/>
        <v>0</v>
      </c>
      <c r="DH60">
        <f t="shared" si="25"/>
        <v>0</v>
      </c>
      <c r="DI60">
        <f t="shared" si="18"/>
        <v>0</v>
      </c>
      <c r="DJ60">
        <f t="shared" si="26"/>
        <v>0</v>
      </c>
      <c r="DK60">
        <v>0</v>
      </c>
    </row>
    <row r="61" spans="1:115" x14ac:dyDescent="0.2">
      <c r="A61">
        <f>ROW(Source!A221)</f>
        <v>221</v>
      </c>
      <c r="B61">
        <v>54346617</v>
      </c>
      <c r="C61">
        <v>54347215</v>
      </c>
      <c r="D61">
        <v>30515951</v>
      </c>
      <c r="E61">
        <v>30515945</v>
      </c>
      <c r="F61">
        <v>1</v>
      </c>
      <c r="G61">
        <v>30515945</v>
      </c>
      <c r="H61">
        <v>1</v>
      </c>
      <c r="I61" t="s">
        <v>380</v>
      </c>
      <c r="J61" t="s">
        <v>3</v>
      </c>
      <c r="K61" t="s">
        <v>381</v>
      </c>
      <c r="L61">
        <v>1191</v>
      </c>
      <c r="N61">
        <v>1013</v>
      </c>
      <c r="O61" t="s">
        <v>382</v>
      </c>
      <c r="P61" t="s">
        <v>382</v>
      </c>
      <c r="Q61">
        <v>1</v>
      </c>
      <c r="W61">
        <v>0</v>
      </c>
      <c r="X61">
        <v>476480486</v>
      </c>
      <c r="Y61">
        <f t="shared" si="14"/>
        <v>3.6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1</v>
      </c>
      <c r="AJ61">
        <v>1</v>
      </c>
      <c r="AK61">
        <v>1</v>
      </c>
      <c r="AL61">
        <v>1</v>
      </c>
      <c r="AN61">
        <v>0</v>
      </c>
      <c r="AO61">
        <v>1</v>
      </c>
      <c r="AP61">
        <v>0</v>
      </c>
      <c r="AQ61">
        <v>0</v>
      </c>
      <c r="AR61">
        <v>0</v>
      </c>
      <c r="AS61" t="s">
        <v>3</v>
      </c>
      <c r="AT61">
        <v>3.6</v>
      </c>
      <c r="AU61" t="s">
        <v>3</v>
      </c>
      <c r="AV61">
        <v>1</v>
      </c>
      <c r="AW61">
        <v>2</v>
      </c>
      <c r="AX61">
        <v>54347217</v>
      </c>
      <c r="AY61">
        <v>1</v>
      </c>
      <c r="AZ61">
        <v>0</v>
      </c>
      <c r="BA61">
        <v>103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CX61">
        <f>ROUND(Y61*Source!I221,9)</f>
        <v>36</v>
      </c>
      <c r="CY61">
        <f t="shared" si="21"/>
        <v>0</v>
      </c>
      <c r="CZ61">
        <f t="shared" si="22"/>
        <v>0</v>
      </c>
      <c r="DA61">
        <f t="shared" si="23"/>
        <v>1</v>
      </c>
      <c r="DB61">
        <f t="shared" si="15"/>
        <v>0</v>
      </c>
      <c r="DC61">
        <f t="shared" si="16"/>
        <v>0</v>
      </c>
      <c r="DD61" t="s">
        <v>3</v>
      </c>
      <c r="DE61" t="s">
        <v>3</v>
      </c>
      <c r="DF61">
        <f t="shared" si="17"/>
        <v>0</v>
      </c>
      <c r="DG61">
        <f t="shared" si="24"/>
        <v>0</v>
      </c>
      <c r="DH61">
        <f t="shared" si="25"/>
        <v>0</v>
      </c>
      <c r="DI61">
        <f t="shared" si="18"/>
        <v>0</v>
      </c>
      <c r="DJ61">
        <f t="shared" si="26"/>
        <v>0</v>
      </c>
      <c r="DK61">
        <v>0</v>
      </c>
    </row>
    <row r="62" spans="1:115" x14ac:dyDescent="0.2">
      <c r="A62">
        <f>ROW(Source!A222)</f>
        <v>222</v>
      </c>
      <c r="B62">
        <v>54346617</v>
      </c>
      <c r="C62">
        <v>54347218</v>
      </c>
      <c r="D62">
        <v>30515951</v>
      </c>
      <c r="E62">
        <v>30515945</v>
      </c>
      <c r="F62">
        <v>1</v>
      </c>
      <c r="G62">
        <v>30515945</v>
      </c>
      <c r="H62">
        <v>1</v>
      </c>
      <c r="I62" t="s">
        <v>380</v>
      </c>
      <c r="J62" t="s">
        <v>3</v>
      </c>
      <c r="K62" t="s">
        <v>381</v>
      </c>
      <c r="L62">
        <v>1191</v>
      </c>
      <c r="N62">
        <v>1013</v>
      </c>
      <c r="O62" t="s">
        <v>382</v>
      </c>
      <c r="P62" t="s">
        <v>382</v>
      </c>
      <c r="Q62">
        <v>1</v>
      </c>
      <c r="W62">
        <v>0</v>
      </c>
      <c r="X62">
        <v>476480486</v>
      </c>
      <c r="Y62">
        <f t="shared" si="14"/>
        <v>0.15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1</v>
      </c>
      <c r="AJ62">
        <v>1</v>
      </c>
      <c r="AK62">
        <v>1</v>
      </c>
      <c r="AL62">
        <v>1</v>
      </c>
      <c r="AN62">
        <v>0</v>
      </c>
      <c r="AO62">
        <v>1</v>
      </c>
      <c r="AP62">
        <v>0</v>
      </c>
      <c r="AQ62">
        <v>0</v>
      </c>
      <c r="AR62">
        <v>0</v>
      </c>
      <c r="AS62" t="s">
        <v>3</v>
      </c>
      <c r="AT62">
        <v>0.15</v>
      </c>
      <c r="AU62" t="s">
        <v>3</v>
      </c>
      <c r="AV62">
        <v>1</v>
      </c>
      <c r="AW62">
        <v>2</v>
      </c>
      <c r="AX62">
        <v>54347220</v>
      </c>
      <c r="AY62">
        <v>1</v>
      </c>
      <c r="AZ62">
        <v>0</v>
      </c>
      <c r="BA62">
        <v>104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CX62">
        <f>ROUND(Y62*Source!I222,9)</f>
        <v>1.5</v>
      </c>
      <c r="CY62">
        <f t="shared" si="21"/>
        <v>0</v>
      </c>
      <c r="CZ62">
        <f t="shared" si="22"/>
        <v>0</v>
      </c>
      <c r="DA62">
        <f t="shared" si="23"/>
        <v>1</v>
      </c>
      <c r="DB62">
        <f t="shared" si="15"/>
        <v>0</v>
      </c>
      <c r="DC62">
        <f t="shared" si="16"/>
        <v>0</v>
      </c>
      <c r="DD62" t="s">
        <v>3</v>
      </c>
      <c r="DE62" t="s">
        <v>3</v>
      </c>
      <c r="DF62">
        <f t="shared" si="17"/>
        <v>0</v>
      </c>
      <c r="DG62">
        <f t="shared" si="24"/>
        <v>0</v>
      </c>
      <c r="DH62">
        <f t="shared" si="25"/>
        <v>0</v>
      </c>
      <c r="DI62">
        <f t="shared" si="18"/>
        <v>0</v>
      </c>
      <c r="DJ62">
        <f t="shared" si="26"/>
        <v>0</v>
      </c>
      <c r="DK62">
        <v>0</v>
      </c>
    </row>
    <row r="63" spans="1:115" x14ac:dyDescent="0.2">
      <c r="A63">
        <f>ROW(Source!A295)</f>
        <v>295</v>
      </c>
      <c r="B63">
        <v>54346617</v>
      </c>
      <c r="C63">
        <v>54347336</v>
      </c>
      <c r="D63">
        <v>30515951</v>
      </c>
      <c r="E63">
        <v>30515945</v>
      </c>
      <c r="F63">
        <v>1</v>
      </c>
      <c r="G63">
        <v>30515945</v>
      </c>
      <c r="H63">
        <v>1</v>
      </c>
      <c r="I63" t="s">
        <v>380</v>
      </c>
      <c r="J63" t="s">
        <v>3</v>
      </c>
      <c r="K63" t="s">
        <v>381</v>
      </c>
      <c r="L63">
        <v>1191</v>
      </c>
      <c r="N63">
        <v>1013</v>
      </c>
      <c r="O63" t="s">
        <v>382</v>
      </c>
      <c r="P63" t="s">
        <v>382</v>
      </c>
      <c r="Q63">
        <v>1</v>
      </c>
      <c r="W63">
        <v>0</v>
      </c>
      <c r="X63">
        <v>476480486</v>
      </c>
      <c r="Y63">
        <f t="shared" si="14"/>
        <v>1.54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1</v>
      </c>
      <c r="AJ63">
        <v>1</v>
      </c>
      <c r="AK63">
        <v>1</v>
      </c>
      <c r="AL63">
        <v>1</v>
      </c>
      <c r="AN63">
        <v>0</v>
      </c>
      <c r="AO63">
        <v>1</v>
      </c>
      <c r="AP63">
        <v>1</v>
      </c>
      <c r="AQ63">
        <v>0</v>
      </c>
      <c r="AR63">
        <v>0</v>
      </c>
      <c r="AS63" t="s">
        <v>3</v>
      </c>
      <c r="AT63">
        <v>1.54</v>
      </c>
      <c r="AU63" t="s">
        <v>3</v>
      </c>
      <c r="AV63">
        <v>1</v>
      </c>
      <c r="AW63">
        <v>2</v>
      </c>
      <c r="AX63">
        <v>54347339</v>
      </c>
      <c r="AY63">
        <v>1</v>
      </c>
      <c r="AZ63">
        <v>0</v>
      </c>
      <c r="BA63">
        <v>105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CX63">
        <f>ROUND(Y63*Source!I295,9)</f>
        <v>9.24</v>
      </c>
      <c r="CY63">
        <f t="shared" si="21"/>
        <v>0</v>
      </c>
      <c r="CZ63">
        <f t="shared" si="22"/>
        <v>0</v>
      </c>
      <c r="DA63">
        <f t="shared" si="23"/>
        <v>1</v>
      </c>
      <c r="DB63">
        <f t="shared" si="15"/>
        <v>0</v>
      </c>
      <c r="DC63">
        <f t="shared" si="16"/>
        <v>0</v>
      </c>
      <c r="DD63" t="s">
        <v>3</v>
      </c>
      <c r="DE63" t="s">
        <v>3</v>
      </c>
      <c r="DF63">
        <f t="shared" si="17"/>
        <v>0</v>
      </c>
      <c r="DG63">
        <f t="shared" si="24"/>
        <v>0</v>
      </c>
      <c r="DH63">
        <f t="shared" si="25"/>
        <v>0</v>
      </c>
      <c r="DI63">
        <f t="shared" si="18"/>
        <v>0</v>
      </c>
      <c r="DJ63">
        <f t="shared" si="26"/>
        <v>0</v>
      </c>
      <c r="DK63">
        <v>0</v>
      </c>
    </row>
    <row r="64" spans="1:115" x14ac:dyDescent="0.2">
      <c r="A64">
        <f>ROW(Source!A295)</f>
        <v>295</v>
      </c>
      <c r="B64">
        <v>54346617</v>
      </c>
      <c r="C64">
        <v>54347336</v>
      </c>
      <c r="D64">
        <v>30595321</v>
      </c>
      <c r="E64">
        <v>1</v>
      </c>
      <c r="F64">
        <v>1</v>
      </c>
      <c r="G64">
        <v>30515945</v>
      </c>
      <c r="H64">
        <v>2</v>
      </c>
      <c r="I64" t="s">
        <v>383</v>
      </c>
      <c r="J64" t="s">
        <v>384</v>
      </c>
      <c r="K64" t="s">
        <v>385</v>
      </c>
      <c r="L64">
        <v>1367</v>
      </c>
      <c r="N64">
        <v>1011</v>
      </c>
      <c r="O64" t="s">
        <v>162</v>
      </c>
      <c r="P64" t="s">
        <v>162</v>
      </c>
      <c r="Q64">
        <v>1</v>
      </c>
      <c r="W64">
        <v>0</v>
      </c>
      <c r="X64">
        <v>-1461286799</v>
      </c>
      <c r="Y64">
        <f t="shared" si="14"/>
        <v>0.75</v>
      </c>
      <c r="AA64">
        <v>0</v>
      </c>
      <c r="AB64">
        <v>2052.58</v>
      </c>
      <c r="AC64">
        <v>565.63</v>
      </c>
      <c r="AD64">
        <v>0</v>
      </c>
      <c r="AE64">
        <v>0</v>
      </c>
      <c r="AF64">
        <v>190.93</v>
      </c>
      <c r="AG64">
        <v>18.149999999999999</v>
      </c>
      <c r="AH64">
        <v>0</v>
      </c>
      <c r="AI64">
        <v>1</v>
      </c>
      <c r="AJ64">
        <v>9.89</v>
      </c>
      <c r="AK64">
        <v>28.67</v>
      </c>
      <c r="AL64">
        <v>1</v>
      </c>
      <c r="AN64">
        <v>0</v>
      </c>
      <c r="AO64">
        <v>1</v>
      </c>
      <c r="AP64">
        <v>1</v>
      </c>
      <c r="AQ64">
        <v>0</v>
      </c>
      <c r="AR64">
        <v>0</v>
      </c>
      <c r="AS64" t="s">
        <v>3</v>
      </c>
      <c r="AT64">
        <v>0.75</v>
      </c>
      <c r="AU64" t="s">
        <v>3</v>
      </c>
      <c r="AV64">
        <v>0</v>
      </c>
      <c r="AW64">
        <v>2</v>
      </c>
      <c r="AX64">
        <v>54347340</v>
      </c>
      <c r="AY64">
        <v>1</v>
      </c>
      <c r="AZ64">
        <v>0</v>
      </c>
      <c r="BA64">
        <v>106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CX64">
        <f>ROUND(Y64*Source!I295,9)</f>
        <v>4.5</v>
      </c>
      <c r="CY64">
        <f>AB64</f>
        <v>2052.58</v>
      </c>
      <c r="CZ64">
        <f>AF64</f>
        <v>190.93</v>
      </c>
      <c r="DA64">
        <f>AJ64</f>
        <v>9.89</v>
      </c>
      <c r="DB64">
        <f t="shared" si="15"/>
        <v>143.19999999999999</v>
      </c>
      <c r="DC64">
        <f t="shared" si="16"/>
        <v>13.61</v>
      </c>
      <c r="DD64" t="s">
        <v>3</v>
      </c>
      <c r="DE64" t="s">
        <v>3</v>
      </c>
      <c r="DF64">
        <f t="shared" si="17"/>
        <v>0</v>
      </c>
      <c r="DG64">
        <f>ROUND(ROUND(AF64*CX64,2)*AJ64,2)</f>
        <v>8497.39</v>
      </c>
      <c r="DH64">
        <f>ROUND(ROUND(AG64*CX64,2)*AK64,2)</f>
        <v>2341.77</v>
      </c>
      <c r="DI64">
        <f t="shared" si="18"/>
        <v>0</v>
      </c>
      <c r="DJ64">
        <f>DG64</f>
        <v>8497.39</v>
      </c>
      <c r="DK64">
        <v>0</v>
      </c>
    </row>
    <row r="65" spans="1:115" x14ac:dyDescent="0.2">
      <c r="A65">
        <f>ROW(Source!A296)</f>
        <v>296</v>
      </c>
      <c r="B65">
        <v>54346617</v>
      </c>
      <c r="C65">
        <v>54347341</v>
      </c>
      <c r="D65">
        <v>30515951</v>
      </c>
      <c r="E65">
        <v>30515945</v>
      </c>
      <c r="F65">
        <v>1</v>
      </c>
      <c r="G65">
        <v>30515945</v>
      </c>
      <c r="H65">
        <v>1</v>
      </c>
      <c r="I65" t="s">
        <v>380</v>
      </c>
      <c r="J65" t="s">
        <v>3</v>
      </c>
      <c r="K65" t="s">
        <v>381</v>
      </c>
      <c r="L65">
        <v>1191</v>
      </c>
      <c r="N65">
        <v>1013</v>
      </c>
      <c r="O65" t="s">
        <v>382</v>
      </c>
      <c r="P65" t="s">
        <v>382</v>
      </c>
      <c r="Q65">
        <v>1</v>
      </c>
      <c r="W65">
        <v>0</v>
      </c>
      <c r="X65">
        <v>476480486</v>
      </c>
      <c r="Y65">
        <f>(AT65*0.3)</f>
        <v>15.33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1</v>
      </c>
      <c r="AJ65">
        <v>1</v>
      </c>
      <c r="AK65">
        <v>1</v>
      </c>
      <c r="AL65">
        <v>1</v>
      </c>
      <c r="AN65">
        <v>0</v>
      </c>
      <c r="AO65">
        <v>1</v>
      </c>
      <c r="AP65">
        <v>1</v>
      </c>
      <c r="AQ65">
        <v>0</v>
      </c>
      <c r="AR65">
        <v>0</v>
      </c>
      <c r="AS65" t="s">
        <v>3</v>
      </c>
      <c r="AT65">
        <v>51.1</v>
      </c>
      <c r="AU65" t="s">
        <v>35</v>
      </c>
      <c r="AV65">
        <v>1</v>
      </c>
      <c r="AW65">
        <v>2</v>
      </c>
      <c r="AX65">
        <v>54347347</v>
      </c>
      <c r="AY65">
        <v>1</v>
      </c>
      <c r="AZ65">
        <v>0</v>
      </c>
      <c r="BA65">
        <v>107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CX65">
        <f>ROUND(Y65*Source!I296,9)</f>
        <v>17.07762</v>
      </c>
      <c r="CY65">
        <f>AD65</f>
        <v>0</v>
      </c>
      <c r="CZ65">
        <f>AH65</f>
        <v>0</v>
      </c>
      <c r="DA65">
        <f>AL65</f>
        <v>1</v>
      </c>
      <c r="DB65">
        <f>ROUND((ROUND(AT65*CZ65,2)*0.3),6)</f>
        <v>0</v>
      </c>
      <c r="DC65">
        <f>ROUND((ROUND(AT65*AG65,2)*0.3),6)</f>
        <v>0</v>
      </c>
      <c r="DD65" t="s">
        <v>3</v>
      </c>
      <c r="DE65" t="s">
        <v>3</v>
      </c>
      <c r="DF65">
        <f t="shared" ref="DF65:DF96" si="27">ROUND(AE65*CX65,2)</f>
        <v>0</v>
      </c>
      <c r="DG65">
        <f>ROUND(AF65*CX65,2)</f>
        <v>0</v>
      </c>
      <c r="DH65">
        <f>ROUND(AG65*CX65,2)</f>
        <v>0</v>
      </c>
      <c r="DI65">
        <f t="shared" ref="DI65:DI96" si="28">ROUND(AH65*CX65,2)</f>
        <v>0</v>
      </c>
      <c r="DJ65">
        <f>DI65</f>
        <v>0</v>
      </c>
      <c r="DK65">
        <v>0</v>
      </c>
    </row>
    <row r="66" spans="1:115" x14ac:dyDescent="0.2">
      <c r="A66">
        <f>ROW(Source!A296)</f>
        <v>296</v>
      </c>
      <c r="B66">
        <v>54346617</v>
      </c>
      <c r="C66">
        <v>54347341</v>
      </c>
      <c r="D66">
        <v>30595280</v>
      </c>
      <c r="E66">
        <v>1</v>
      </c>
      <c r="F66">
        <v>1</v>
      </c>
      <c r="G66">
        <v>30515945</v>
      </c>
      <c r="H66">
        <v>2</v>
      </c>
      <c r="I66" t="s">
        <v>386</v>
      </c>
      <c r="J66" t="s">
        <v>387</v>
      </c>
      <c r="K66" t="s">
        <v>388</v>
      </c>
      <c r="L66">
        <v>1367</v>
      </c>
      <c r="N66">
        <v>1011</v>
      </c>
      <c r="O66" t="s">
        <v>162</v>
      </c>
      <c r="P66" t="s">
        <v>162</v>
      </c>
      <c r="Q66">
        <v>1</v>
      </c>
      <c r="W66">
        <v>0</v>
      </c>
      <c r="X66">
        <v>-1684065391</v>
      </c>
      <c r="Y66">
        <f>(AT66*0.3)</f>
        <v>2.0609999999999999</v>
      </c>
      <c r="AA66">
        <v>0</v>
      </c>
      <c r="AB66">
        <v>1214.49</v>
      </c>
      <c r="AC66">
        <v>402.02</v>
      </c>
      <c r="AD66">
        <v>0</v>
      </c>
      <c r="AE66">
        <v>0</v>
      </c>
      <c r="AF66">
        <v>97.24</v>
      </c>
      <c r="AG66">
        <v>12.9</v>
      </c>
      <c r="AH66">
        <v>0</v>
      </c>
      <c r="AI66">
        <v>1</v>
      </c>
      <c r="AJ66">
        <v>11.49</v>
      </c>
      <c r="AK66">
        <v>28.67</v>
      </c>
      <c r="AL66">
        <v>1</v>
      </c>
      <c r="AN66">
        <v>0</v>
      </c>
      <c r="AO66">
        <v>1</v>
      </c>
      <c r="AP66">
        <v>1</v>
      </c>
      <c r="AQ66">
        <v>0</v>
      </c>
      <c r="AR66">
        <v>0</v>
      </c>
      <c r="AS66" t="s">
        <v>3</v>
      </c>
      <c r="AT66">
        <v>6.87</v>
      </c>
      <c r="AU66" t="s">
        <v>35</v>
      </c>
      <c r="AV66">
        <v>0</v>
      </c>
      <c r="AW66">
        <v>2</v>
      </c>
      <c r="AX66">
        <v>54347348</v>
      </c>
      <c r="AY66">
        <v>1</v>
      </c>
      <c r="AZ66">
        <v>0</v>
      </c>
      <c r="BA66">
        <v>108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CX66">
        <f>ROUND(Y66*Source!I296,9)</f>
        <v>2.2959540000000001</v>
      </c>
      <c r="CY66">
        <f>AB66</f>
        <v>1214.49</v>
      </c>
      <c r="CZ66">
        <f>AF66</f>
        <v>97.24</v>
      </c>
      <c r="DA66">
        <f>AJ66</f>
        <v>11.49</v>
      </c>
      <c r="DB66">
        <f>ROUND((ROUND(AT66*CZ66,2)*0.3),6)</f>
        <v>200.41200000000001</v>
      </c>
      <c r="DC66">
        <f>ROUND((ROUND(AT66*AG66,2)*0.3),6)</f>
        <v>26.585999999999999</v>
      </c>
      <c r="DD66" t="s">
        <v>3</v>
      </c>
      <c r="DE66" t="s">
        <v>3</v>
      </c>
      <c r="DF66">
        <f t="shared" si="27"/>
        <v>0</v>
      </c>
      <c r="DG66">
        <f>ROUND(ROUND(AF66*CX66,2)*AJ66,2)</f>
        <v>2565.2600000000002</v>
      </c>
      <c r="DH66">
        <f>ROUND(ROUND(AG66*CX66,2)*AK66,2)</f>
        <v>849.21</v>
      </c>
      <c r="DI66">
        <f t="shared" si="28"/>
        <v>0</v>
      </c>
      <c r="DJ66">
        <f>DG66</f>
        <v>2565.2600000000002</v>
      </c>
      <c r="DK66">
        <v>0</v>
      </c>
    </row>
    <row r="67" spans="1:115" x14ac:dyDescent="0.2">
      <c r="A67">
        <f>ROW(Source!A296)</f>
        <v>296</v>
      </c>
      <c r="B67">
        <v>54346617</v>
      </c>
      <c r="C67">
        <v>54347341</v>
      </c>
      <c r="D67">
        <v>30595422</v>
      </c>
      <c r="E67">
        <v>1</v>
      </c>
      <c r="F67">
        <v>1</v>
      </c>
      <c r="G67">
        <v>30515945</v>
      </c>
      <c r="H67">
        <v>2</v>
      </c>
      <c r="I67" t="s">
        <v>389</v>
      </c>
      <c r="J67" t="s">
        <v>390</v>
      </c>
      <c r="K67" t="s">
        <v>391</v>
      </c>
      <c r="L67">
        <v>1367</v>
      </c>
      <c r="N67">
        <v>1011</v>
      </c>
      <c r="O67" t="s">
        <v>162</v>
      </c>
      <c r="P67" t="s">
        <v>162</v>
      </c>
      <c r="Q67">
        <v>1</v>
      </c>
      <c r="W67">
        <v>0</v>
      </c>
      <c r="X67">
        <v>-2022105775</v>
      </c>
      <c r="Y67">
        <f>(AT67*0.3)</f>
        <v>3.9</v>
      </c>
      <c r="AA67">
        <v>0</v>
      </c>
      <c r="AB67">
        <v>2135.46</v>
      </c>
      <c r="AC67">
        <v>560.96</v>
      </c>
      <c r="AD67">
        <v>0</v>
      </c>
      <c r="AE67">
        <v>0</v>
      </c>
      <c r="AF67">
        <v>202.53</v>
      </c>
      <c r="AG67">
        <v>18</v>
      </c>
      <c r="AH67">
        <v>0</v>
      </c>
      <c r="AI67">
        <v>1</v>
      </c>
      <c r="AJ67">
        <v>9.6999999999999993</v>
      </c>
      <c r="AK67">
        <v>28.67</v>
      </c>
      <c r="AL67">
        <v>1</v>
      </c>
      <c r="AN67">
        <v>0</v>
      </c>
      <c r="AO67">
        <v>1</v>
      </c>
      <c r="AP67">
        <v>1</v>
      </c>
      <c r="AQ67">
        <v>0</v>
      </c>
      <c r="AR67">
        <v>0</v>
      </c>
      <c r="AS67" t="s">
        <v>3</v>
      </c>
      <c r="AT67">
        <v>13</v>
      </c>
      <c r="AU67" t="s">
        <v>35</v>
      </c>
      <c r="AV67">
        <v>0</v>
      </c>
      <c r="AW67">
        <v>2</v>
      </c>
      <c r="AX67">
        <v>54347349</v>
      </c>
      <c r="AY67">
        <v>1</v>
      </c>
      <c r="AZ67">
        <v>0</v>
      </c>
      <c r="BA67">
        <v>109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  <c r="CX67">
        <f>ROUND(Y67*Source!I296,9)</f>
        <v>4.3445999999999998</v>
      </c>
      <c r="CY67">
        <f>AB67</f>
        <v>2135.46</v>
      </c>
      <c r="CZ67">
        <f>AF67</f>
        <v>202.53</v>
      </c>
      <c r="DA67">
        <f>AJ67</f>
        <v>9.6999999999999993</v>
      </c>
      <c r="DB67">
        <f>ROUND((ROUND(AT67*CZ67,2)*0.3),6)</f>
        <v>789.86699999999996</v>
      </c>
      <c r="DC67">
        <f>ROUND((ROUND(AT67*AG67,2)*0.3),6)</f>
        <v>70.2</v>
      </c>
      <c r="DD67" t="s">
        <v>3</v>
      </c>
      <c r="DE67" t="s">
        <v>3</v>
      </c>
      <c r="DF67">
        <f t="shared" si="27"/>
        <v>0</v>
      </c>
      <c r="DG67">
        <f>ROUND(ROUND(AF67*CX67,2)*AJ67,2)</f>
        <v>8535.1299999999992</v>
      </c>
      <c r="DH67">
        <f>ROUND(ROUND(AG67*CX67,2)*AK67,2)</f>
        <v>2241.9899999999998</v>
      </c>
      <c r="DI67">
        <f t="shared" si="28"/>
        <v>0</v>
      </c>
      <c r="DJ67">
        <f>DG67</f>
        <v>8535.1299999999992</v>
      </c>
      <c r="DK67">
        <v>0</v>
      </c>
    </row>
    <row r="68" spans="1:115" x14ac:dyDescent="0.2">
      <c r="A68">
        <f>ROW(Source!A296)</f>
        <v>296</v>
      </c>
      <c r="B68">
        <v>54346617</v>
      </c>
      <c r="C68">
        <v>54347341</v>
      </c>
      <c r="D68">
        <v>30516999</v>
      </c>
      <c r="E68">
        <v>30515945</v>
      </c>
      <c r="F68">
        <v>1</v>
      </c>
      <c r="G68">
        <v>30515945</v>
      </c>
      <c r="H68">
        <v>2</v>
      </c>
      <c r="I68" t="s">
        <v>392</v>
      </c>
      <c r="J68" t="s">
        <v>3</v>
      </c>
      <c r="K68" t="s">
        <v>393</v>
      </c>
      <c r="L68">
        <v>1344</v>
      </c>
      <c r="N68">
        <v>1008</v>
      </c>
      <c r="O68" t="s">
        <v>394</v>
      </c>
      <c r="P68" t="s">
        <v>394</v>
      </c>
      <c r="Q68">
        <v>1</v>
      </c>
      <c r="W68">
        <v>0</v>
      </c>
      <c r="X68">
        <v>-1180195794</v>
      </c>
      <c r="Y68">
        <f>(AT68*0.3)</f>
        <v>61.634999999999991</v>
      </c>
      <c r="AA68">
        <v>0</v>
      </c>
      <c r="AB68">
        <v>1.0900000000000001</v>
      </c>
      <c r="AC68">
        <v>0</v>
      </c>
      <c r="AD68">
        <v>0</v>
      </c>
      <c r="AE68">
        <v>0</v>
      </c>
      <c r="AF68">
        <v>1</v>
      </c>
      <c r="AG68">
        <v>0</v>
      </c>
      <c r="AH68">
        <v>0</v>
      </c>
      <c r="AI68">
        <v>1</v>
      </c>
      <c r="AJ68">
        <v>1</v>
      </c>
      <c r="AK68">
        <v>1</v>
      </c>
      <c r="AL68">
        <v>1</v>
      </c>
      <c r="AN68">
        <v>0</v>
      </c>
      <c r="AO68">
        <v>1</v>
      </c>
      <c r="AP68">
        <v>1</v>
      </c>
      <c r="AQ68">
        <v>0</v>
      </c>
      <c r="AR68">
        <v>0</v>
      </c>
      <c r="AS68" t="s">
        <v>3</v>
      </c>
      <c r="AT68">
        <v>205.45</v>
      </c>
      <c r="AU68" t="s">
        <v>35</v>
      </c>
      <c r="AV68">
        <v>0</v>
      </c>
      <c r="AW68">
        <v>2</v>
      </c>
      <c r="AX68">
        <v>54347350</v>
      </c>
      <c r="AY68">
        <v>1</v>
      </c>
      <c r="AZ68">
        <v>0</v>
      </c>
      <c r="BA68">
        <v>110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CX68">
        <f>ROUND(Y68*Source!I296,9)</f>
        <v>68.661389999999997</v>
      </c>
      <c r="CY68">
        <f>AB68</f>
        <v>1.0900000000000001</v>
      </c>
      <c r="CZ68">
        <f>AF68</f>
        <v>1</v>
      </c>
      <c r="DA68">
        <f>AJ68</f>
        <v>1</v>
      </c>
      <c r="DB68">
        <f>ROUND((ROUND(AT68*CZ68,2)*0.3),6)</f>
        <v>61.634999999999998</v>
      </c>
      <c r="DC68">
        <f>ROUND((ROUND(AT68*AG68,2)*0.3),6)</f>
        <v>0</v>
      </c>
      <c r="DD68" t="s">
        <v>3</v>
      </c>
      <c r="DE68" t="s">
        <v>3</v>
      </c>
      <c r="DF68">
        <f t="shared" si="27"/>
        <v>0</v>
      </c>
      <c r="DG68">
        <f>ROUND(AF68*CX68,2)</f>
        <v>68.66</v>
      </c>
      <c r="DH68">
        <f>ROUND(AG68*CX68,2)</f>
        <v>0</v>
      </c>
      <c r="DI68">
        <f t="shared" si="28"/>
        <v>0</v>
      </c>
      <c r="DJ68">
        <f>DG68</f>
        <v>68.66</v>
      </c>
      <c r="DK68">
        <v>0</v>
      </c>
    </row>
    <row r="69" spans="1:115" x14ac:dyDescent="0.2">
      <c r="A69">
        <f>ROW(Source!A296)</f>
        <v>296</v>
      </c>
      <c r="B69">
        <v>54346617</v>
      </c>
      <c r="C69">
        <v>54347341</v>
      </c>
      <c r="D69">
        <v>30541208</v>
      </c>
      <c r="E69">
        <v>30515945</v>
      </c>
      <c r="F69">
        <v>1</v>
      </c>
      <c r="G69">
        <v>30515945</v>
      </c>
      <c r="H69">
        <v>3</v>
      </c>
      <c r="I69" t="s">
        <v>395</v>
      </c>
      <c r="J69" t="s">
        <v>3</v>
      </c>
      <c r="K69" t="s">
        <v>396</v>
      </c>
      <c r="L69">
        <v>1344</v>
      </c>
      <c r="N69">
        <v>1008</v>
      </c>
      <c r="O69" t="s">
        <v>394</v>
      </c>
      <c r="P69" t="s">
        <v>394</v>
      </c>
      <c r="Q69">
        <v>1</v>
      </c>
      <c r="W69">
        <v>0</v>
      </c>
      <c r="X69">
        <v>-94250534</v>
      </c>
      <c r="Y69">
        <f>(AT69*0)</f>
        <v>0</v>
      </c>
      <c r="AA69">
        <v>1</v>
      </c>
      <c r="AB69">
        <v>0</v>
      </c>
      <c r="AC69">
        <v>0</v>
      </c>
      <c r="AD69">
        <v>0</v>
      </c>
      <c r="AE69">
        <v>1</v>
      </c>
      <c r="AF69">
        <v>0</v>
      </c>
      <c r="AG69">
        <v>0</v>
      </c>
      <c r="AH69">
        <v>0</v>
      </c>
      <c r="AI69">
        <v>1</v>
      </c>
      <c r="AJ69">
        <v>1</v>
      </c>
      <c r="AK69">
        <v>1</v>
      </c>
      <c r="AL69">
        <v>1</v>
      </c>
      <c r="AN69">
        <v>0</v>
      </c>
      <c r="AO69">
        <v>1</v>
      </c>
      <c r="AP69">
        <v>1</v>
      </c>
      <c r="AQ69">
        <v>0</v>
      </c>
      <c r="AR69">
        <v>0</v>
      </c>
      <c r="AS69" t="s">
        <v>3</v>
      </c>
      <c r="AT69">
        <v>67.760000000000005</v>
      </c>
      <c r="AU69" t="s">
        <v>34</v>
      </c>
      <c r="AV69">
        <v>0</v>
      </c>
      <c r="AW69">
        <v>2</v>
      </c>
      <c r="AX69">
        <v>54347352</v>
      </c>
      <c r="AY69">
        <v>1</v>
      </c>
      <c r="AZ69">
        <v>0</v>
      </c>
      <c r="BA69">
        <v>112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CX69">
        <f>ROUND(Y69*Source!I296,9)</f>
        <v>0</v>
      </c>
      <c r="CY69">
        <f>AA69</f>
        <v>1</v>
      </c>
      <c r="CZ69">
        <f>AE69</f>
        <v>1</v>
      </c>
      <c r="DA69">
        <f>AI69</f>
        <v>1</v>
      </c>
      <c r="DB69">
        <f>ROUND((ROUND(AT69*CZ69,2)*0),6)</f>
        <v>0</v>
      </c>
      <c r="DC69">
        <f>ROUND((ROUND(AT69*AG69,2)*0),6)</f>
        <v>0</v>
      </c>
      <c r="DD69" t="s">
        <v>3</v>
      </c>
      <c r="DE69" t="s">
        <v>3</v>
      </c>
      <c r="DF69">
        <f t="shared" si="27"/>
        <v>0</v>
      </c>
      <c r="DG69">
        <f>ROUND(AF69*CX69,2)</f>
        <v>0</v>
      </c>
      <c r="DH69">
        <f>ROUND(AG69*CX69,2)</f>
        <v>0</v>
      </c>
      <c r="DI69">
        <f t="shared" si="28"/>
        <v>0</v>
      </c>
      <c r="DJ69">
        <f>DF69</f>
        <v>0</v>
      </c>
      <c r="DK69">
        <v>0</v>
      </c>
    </row>
    <row r="70" spans="1:115" x14ac:dyDescent="0.2">
      <c r="A70">
        <f>ROW(Source!A297)</f>
        <v>297</v>
      </c>
      <c r="B70">
        <v>54346617</v>
      </c>
      <c r="C70">
        <v>54347353</v>
      </c>
      <c r="D70">
        <v>30515951</v>
      </c>
      <c r="E70">
        <v>30515945</v>
      </c>
      <c r="F70">
        <v>1</v>
      </c>
      <c r="G70">
        <v>30515945</v>
      </c>
      <c r="H70">
        <v>1</v>
      </c>
      <c r="I70" t="s">
        <v>380</v>
      </c>
      <c r="J70" t="s">
        <v>3</v>
      </c>
      <c r="K70" t="s">
        <v>381</v>
      </c>
      <c r="L70">
        <v>1191</v>
      </c>
      <c r="N70">
        <v>1013</v>
      </c>
      <c r="O70" t="s">
        <v>382</v>
      </c>
      <c r="P70" t="s">
        <v>382</v>
      </c>
      <c r="Q70">
        <v>1</v>
      </c>
      <c r="W70">
        <v>0</v>
      </c>
      <c r="X70">
        <v>476480486</v>
      </c>
      <c r="Y70">
        <f t="shared" ref="Y70:Y75" si="29">(AT70*0.3)</f>
        <v>0.38100000000000001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1</v>
      </c>
      <c r="AJ70">
        <v>1</v>
      </c>
      <c r="AK70">
        <v>1</v>
      </c>
      <c r="AL70">
        <v>1</v>
      </c>
      <c r="AN70">
        <v>0</v>
      </c>
      <c r="AO70">
        <v>1</v>
      </c>
      <c r="AP70">
        <v>1</v>
      </c>
      <c r="AQ70">
        <v>0</v>
      </c>
      <c r="AR70">
        <v>0</v>
      </c>
      <c r="AS70" t="s">
        <v>3</v>
      </c>
      <c r="AT70">
        <v>1.27</v>
      </c>
      <c r="AU70" t="s">
        <v>35</v>
      </c>
      <c r="AV70">
        <v>1</v>
      </c>
      <c r="AW70">
        <v>2</v>
      </c>
      <c r="AX70">
        <v>54347357</v>
      </c>
      <c r="AY70">
        <v>1</v>
      </c>
      <c r="AZ70">
        <v>0</v>
      </c>
      <c r="BA70">
        <v>113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CX70">
        <f>ROUND(Y70*Source!I297,9)</f>
        <v>13.715999999999999</v>
      </c>
      <c r="CY70">
        <f>AD70</f>
        <v>0</v>
      </c>
      <c r="CZ70">
        <f>AH70</f>
        <v>0</v>
      </c>
      <c r="DA70">
        <f>AL70</f>
        <v>1</v>
      </c>
      <c r="DB70">
        <f t="shared" ref="DB70:DB75" si="30">ROUND((ROUND(AT70*CZ70,2)*0.3),6)</f>
        <v>0</v>
      </c>
      <c r="DC70">
        <f t="shared" ref="DC70:DC75" si="31">ROUND((ROUND(AT70*AG70,2)*0.3),6)</f>
        <v>0</v>
      </c>
      <c r="DD70" t="s">
        <v>3</v>
      </c>
      <c r="DE70" t="s">
        <v>3</v>
      </c>
      <c r="DF70">
        <f t="shared" si="27"/>
        <v>0</v>
      </c>
      <c r="DG70">
        <f>ROUND(AF70*CX70,2)</f>
        <v>0</v>
      </c>
      <c r="DH70">
        <f>ROUND(AG70*CX70,2)</f>
        <v>0</v>
      </c>
      <c r="DI70">
        <f t="shared" si="28"/>
        <v>0</v>
      </c>
      <c r="DJ70">
        <f>DI70</f>
        <v>0</v>
      </c>
      <c r="DK70">
        <v>0</v>
      </c>
    </row>
    <row r="71" spans="1:115" x14ac:dyDescent="0.2">
      <c r="A71">
        <f>ROW(Source!A297)</f>
        <v>297</v>
      </c>
      <c r="B71">
        <v>54346617</v>
      </c>
      <c r="C71">
        <v>54347353</v>
      </c>
      <c r="D71">
        <v>30596074</v>
      </c>
      <c r="E71">
        <v>1</v>
      </c>
      <c r="F71">
        <v>1</v>
      </c>
      <c r="G71">
        <v>30515945</v>
      </c>
      <c r="H71">
        <v>2</v>
      </c>
      <c r="I71" t="s">
        <v>397</v>
      </c>
      <c r="J71" t="s">
        <v>398</v>
      </c>
      <c r="K71" t="s">
        <v>399</v>
      </c>
      <c r="L71">
        <v>1367</v>
      </c>
      <c r="N71">
        <v>1011</v>
      </c>
      <c r="O71" t="s">
        <v>162</v>
      </c>
      <c r="P71" t="s">
        <v>162</v>
      </c>
      <c r="Q71">
        <v>1</v>
      </c>
      <c r="W71">
        <v>0</v>
      </c>
      <c r="X71">
        <v>-628430174</v>
      </c>
      <c r="Y71">
        <f t="shared" si="29"/>
        <v>2.1000000000000001E-2</v>
      </c>
      <c r="AA71">
        <v>0</v>
      </c>
      <c r="AB71">
        <v>903.39</v>
      </c>
      <c r="AC71">
        <v>447.52</v>
      </c>
      <c r="AD71">
        <v>0</v>
      </c>
      <c r="AE71">
        <v>0</v>
      </c>
      <c r="AF71">
        <v>76.81</v>
      </c>
      <c r="AG71">
        <v>14.36</v>
      </c>
      <c r="AH71">
        <v>0</v>
      </c>
      <c r="AI71">
        <v>1</v>
      </c>
      <c r="AJ71">
        <v>10.82</v>
      </c>
      <c r="AK71">
        <v>28.67</v>
      </c>
      <c r="AL71">
        <v>1</v>
      </c>
      <c r="AN71">
        <v>0</v>
      </c>
      <c r="AO71">
        <v>1</v>
      </c>
      <c r="AP71">
        <v>1</v>
      </c>
      <c r="AQ71">
        <v>0</v>
      </c>
      <c r="AR71">
        <v>0</v>
      </c>
      <c r="AS71" t="s">
        <v>3</v>
      </c>
      <c r="AT71">
        <v>7.0000000000000007E-2</v>
      </c>
      <c r="AU71" t="s">
        <v>35</v>
      </c>
      <c r="AV71">
        <v>0</v>
      </c>
      <c r="AW71">
        <v>2</v>
      </c>
      <c r="AX71">
        <v>54347358</v>
      </c>
      <c r="AY71">
        <v>1</v>
      </c>
      <c r="AZ71">
        <v>0</v>
      </c>
      <c r="BA71">
        <v>114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CX71">
        <f>ROUND(Y71*Source!I297,9)</f>
        <v>0.75600000000000001</v>
      </c>
      <c r="CY71">
        <f>AB71</f>
        <v>903.39</v>
      </c>
      <c r="CZ71">
        <f>AF71</f>
        <v>76.81</v>
      </c>
      <c r="DA71">
        <f>AJ71</f>
        <v>10.82</v>
      </c>
      <c r="DB71">
        <f t="shared" si="30"/>
        <v>1.6140000000000001</v>
      </c>
      <c r="DC71">
        <f t="shared" si="31"/>
        <v>0.30299999999999999</v>
      </c>
      <c r="DD71" t="s">
        <v>3</v>
      </c>
      <c r="DE71" t="s">
        <v>3</v>
      </c>
      <c r="DF71">
        <f t="shared" si="27"/>
        <v>0</v>
      </c>
      <c r="DG71">
        <f>ROUND(ROUND(AF71*CX71,2)*AJ71,2)</f>
        <v>628.32000000000005</v>
      </c>
      <c r="DH71">
        <f>ROUND(ROUND(AG71*CX71,2)*AK71,2)</f>
        <v>311.36</v>
      </c>
      <c r="DI71">
        <f t="shared" si="28"/>
        <v>0</v>
      </c>
      <c r="DJ71">
        <f>DG71</f>
        <v>628.32000000000005</v>
      </c>
      <c r="DK71">
        <v>0</v>
      </c>
    </row>
    <row r="72" spans="1:115" x14ac:dyDescent="0.2">
      <c r="A72">
        <f>ROW(Source!A297)</f>
        <v>297</v>
      </c>
      <c r="B72">
        <v>54346617</v>
      </c>
      <c r="C72">
        <v>54347353</v>
      </c>
      <c r="D72">
        <v>30595422</v>
      </c>
      <c r="E72">
        <v>1</v>
      </c>
      <c r="F72">
        <v>1</v>
      </c>
      <c r="G72">
        <v>30515945</v>
      </c>
      <c r="H72">
        <v>2</v>
      </c>
      <c r="I72" t="s">
        <v>389</v>
      </c>
      <c r="J72" t="s">
        <v>390</v>
      </c>
      <c r="K72" t="s">
        <v>391</v>
      </c>
      <c r="L72">
        <v>1367</v>
      </c>
      <c r="N72">
        <v>1011</v>
      </c>
      <c r="O72" t="s">
        <v>162</v>
      </c>
      <c r="P72" t="s">
        <v>162</v>
      </c>
      <c r="Q72">
        <v>1</v>
      </c>
      <c r="W72">
        <v>0</v>
      </c>
      <c r="X72">
        <v>-2022105775</v>
      </c>
      <c r="Y72">
        <f t="shared" si="29"/>
        <v>1.7999999999999999E-2</v>
      </c>
      <c r="AA72">
        <v>0</v>
      </c>
      <c r="AB72">
        <v>2135.46</v>
      </c>
      <c r="AC72">
        <v>560.96</v>
      </c>
      <c r="AD72">
        <v>0</v>
      </c>
      <c r="AE72">
        <v>0</v>
      </c>
      <c r="AF72">
        <v>202.53</v>
      </c>
      <c r="AG72">
        <v>18</v>
      </c>
      <c r="AH72">
        <v>0</v>
      </c>
      <c r="AI72">
        <v>1</v>
      </c>
      <c r="AJ72">
        <v>9.6999999999999993</v>
      </c>
      <c r="AK72">
        <v>28.67</v>
      </c>
      <c r="AL72">
        <v>1</v>
      </c>
      <c r="AN72">
        <v>0</v>
      </c>
      <c r="AO72">
        <v>1</v>
      </c>
      <c r="AP72">
        <v>1</v>
      </c>
      <c r="AQ72">
        <v>0</v>
      </c>
      <c r="AR72">
        <v>0</v>
      </c>
      <c r="AS72" t="s">
        <v>3</v>
      </c>
      <c r="AT72">
        <v>0.06</v>
      </c>
      <c r="AU72" t="s">
        <v>35</v>
      </c>
      <c r="AV72">
        <v>0</v>
      </c>
      <c r="AW72">
        <v>2</v>
      </c>
      <c r="AX72">
        <v>54347359</v>
      </c>
      <c r="AY72">
        <v>1</v>
      </c>
      <c r="AZ72">
        <v>0</v>
      </c>
      <c r="BA72">
        <v>115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CX72">
        <f>ROUND(Y72*Source!I297,9)</f>
        <v>0.64800000000000002</v>
      </c>
      <c r="CY72">
        <f>AB72</f>
        <v>2135.46</v>
      </c>
      <c r="CZ72">
        <f>AF72</f>
        <v>202.53</v>
      </c>
      <c r="DA72">
        <f>AJ72</f>
        <v>9.6999999999999993</v>
      </c>
      <c r="DB72">
        <f t="shared" si="30"/>
        <v>3.645</v>
      </c>
      <c r="DC72">
        <f t="shared" si="31"/>
        <v>0.32400000000000001</v>
      </c>
      <c r="DD72" t="s">
        <v>3</v>
      </c>
      <c r="DE72" t="s">
        <v>3</v>
      </c>
      <c r="DF72">
        <f t="shared" si="27"/>
        <v>0</v>
      </c>
      <c r="DG72">
        <f>ROUND(ROUND(AF72*CX72,2)*AJ72,2)</f>
        <v>1273.03</v>
      </c>
      <c r="DH72">
        <f>ROUND(ROUND(AG72*CX72,2)*AK72,2)</f>
        <v>334.29</v>
      </c>
      <c r="DI72">
        <f t="shared" si="28"/>
        <v>0</v>
      </c>
      <c r="DJ72">
        <f>DG72</f>
        <v>1273.03</v>
      </c>
      <c r="DK72">
        <v>0</v>
      </c>
    </row>
    <row r="73" spans="1:115" x14ac:dyDescent="0.2">
      <c r="A73">
        <f>ROW(Source!A298)</f>
        <v>298</v>
      </c>
      <c r="B73">
        <v>54346617</v>
      </c>
      <c r="C73">
        <v>54347366</v>
      </c>
      <c r="D73">
        <v>30515951</v>
      </c>
      <c r="E73">
        <v>30515945</v>
      </c>
      <c r="F73">
        <v>1</v>
      </c>
      <c r="G73">
        <v>30515945</v>
      </c>
      <c r="H73">
        <v>1</v>
      </c>
      <c r="I73" t="s">
        <v>380</v>
      </c>
      <c r="J73" t="s">
        <v>3</v>
      </c>
      <c r="K73" t="s">
        <v>381</v>
      </c>
      <c r="L73">
        <v>1191</v>
      </c>
      <c r="N73">
        <v>1013</v>
      </c>
      <c r="O73" t="s">
        <v>382</v>
      </c>
      <c r="P73" t="s">
        <v>382</v>
      </c>
      <c r="Q73">
        <v>1</v>
      </c>
      <c r="W73">
        <v>0</v>
      </c>
      <c r="X73">
        <v>476480486</v>
      </c>
      <c r="Y73">
        <f t="shared" si="29"/>
        <v>1.1279999999999999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1</v>
      </c>
      <c r="AJ73">
        <v>1</v>
      </c>
      <c r="AK73">
        <v>1</v>
      </c>
      <c r="AL73">
        <v>1</v>
      </c>
      <c r="AN73">
        <v>0</v>
      </c>
      <c r="AO73">
        <v>1</v>
      </c>
      <c r="AP73">
        <v>1</v>
      </c>
      <c r="AQ73">
        <v>0</v>
      </c>
      <c r="AR73">
        <v>0</v>
      </c>
      <c r="AS73" t="s">
        <v>3</v>
      </c>
      <c r="AT73">
        <v>3.76</v>
      </c>
      <c r="AU73" t="s">
        <v>35</v>
      </c>
      <c r="AV73">
        <v>1</v>
      </c>
      <c r="AW73">
        <v>2</v>
      </c>
      <c r="AX73">
        <v>54347371</v>
      </c>
      <c r="AY73">
        <v>1</v>
      </c>
      <c r="AZ73">
        <v>0</v>
      </c>
      <c r="BA73">
        <v>122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0</v>
      </c>
      <c r="CX73">
        <f>ROUND(Y73*Source!I298,9)</f>
        <v>24.815999999999999</v>
      </c>
      <c r="CY73">
        <f>AD73</f>
        <v>0</v>
      </c>
      <c r="CZ73">
        <f>AH73</f>
        <v>0</v>
      </c>
      <c r="DA73">
        <f>AL73</f>
        <v>1</v>
      </c>
      <c r="DB73">
        <f t="shared" si="30"/>
        <v>0</v>
      </c>
      <c r="DC73">
        <f t="shared" si="31"/>
        <v>0</v>
      </c>
      <c r="DD73" t="s">
        <v>3</v>
      </c>
      <c r="DE73" t="s">
        <v>3</v>
      </c>
      <c r="DF73">
        <f t="shared" si="27"/>
        <v>0</v>
      </c>
      <c r="DG73">
        <f>ROUND(AF73*CX73,2)</f>
        <v>0</v>
      </c>
      <c r="DH73">
        <f>ROUND(AG73*CX73,2)</f>
        <v>0</v>
      </c>
      <c r="DI73">
        <f t="shared" si="28"/>
        <v>0</v>
      </c>
      <c r="DJ73">
        <f>DI73</f>
        <v>0</v>
      </c>
      <c r="DK73">
        <v>0</v>
      </c>
    </row>
    <row r="74" spans="1:115" x14ac:dyDescent="0.2">
      <c r="A74">
        <f>ROW(Source!A298)</f>
        <v>298</v>
      </c>
      <c r="B74">
        <v>54346617</v>
      </c>
      <c r="C74">
        <v>54347366</v>
      </c>
      <c r="D74">
        <v>30595422</v>
      </c>
      <c r="E74">
        <v>1</v>
      </c>
      <c r="F74">
        <v>1</v>
      </c>
      <c r="G74">
        <v>30515945</v>
      </c>
      <c r="H74">
        <v>2</v>
      </c>
      <c r="I74" t="s">
        <v>389</v>
      </c>
      <c r="J74" t="s">
        <v>390</v>
      </c>
      <c r="K74" t="s">
        <v>391</v>
      </c>
      <c r="L74">
        <v>1367</v>
      </c>
      <c r="N74">
        <v>1011</v>
      </c>
      <c r="O74" t="s">
        <v>162</v>
      </c>
      <c r="P74" t="s">
        <v>162</v>
      </c>
      <c r="Q74">
        <v>1</v>
      </c>
      <c r="W74">
        <v>0</v>
      </c>
      <c r="X74">
        <v>-2022105775</v>
      </c>
      <c r="Y74">
        <f t="shared" si="29"/>
        <v>0.255</v>
      </c>
      <c r="AA74">
        <v>0</v>
      </c>
      <c r="AB74">
        <v>2135.46</v>
      </c>
      <c r="AC74">
        <v>560.96</v>
      </c>
      <c r="AD74">
        <v>0</v>
      </c>
      <c r="AE74">
        <v>0</v>
      </c>
      <c r="AF74">
        <v>202.53</v>
      </c>
      <c r="AG74">
        <v>18</v>
      </c>
      <c r="AH74">
        <v>0</v>
      </c>
      <c r="AI74">
        <v>1</v>
      </c>
      <c r="AJ74">
        <v>9.6999999999999993</v>
      </c>
      <c r="AK74">
        <v>28.67</v>
      </c>
      <c r="AL74">
        <v>1</v>
      </c>
      <c r="AN74">
        <v>0</v>
      </c>
      <c r="AO74">
        <v>1</v>
      </c>
      <c r="AP74">
        <v>1</v>
      </c>
      <c r="AQ74">
        <v>0</v>
      </c>
      <c r="AR74">
        <v>0</v>
      </c>
      <c r="AS74" t="s">
        <v>3</v>
      </c>
      <c r="AT74">
        <v>0.85</v>
      </c>
      <c r="AU74" t="s">
        <v>35</v>
      </c>
      <c r="AV74">
        <v>0</v>
      </c>
      <c r="AW74">
        <v>2</v>
      </c>
      <c r="AX74">
        <v>54347372</v>
      </c>
      <c r="AY74">
        <v>1</v>
      </c>
      <c r="AZ74">
        <v>0</v>
      </c>
      <c r="BA74">
        <v>123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CX74">
        <f>ROUND(Y74*Source!I298,9)</f>
        <v>5.61</v>
      </c>
      <c r="CY74">
        <f>AB74</f>
        <v>2135.46</v>
      </c>
      <c r="CZ74">
        <f>AF74</f>
        <v>202.53</v>
      </c>
      <c r="DA74">
        <f>AJ74</f>
        <v>9.6999999999999993</v>
      </c>
      <c r="DB74">
        <f t="shared" si="30"/>
        <v>51.645000000000003</v>
      </c>
      <c r="DC74">
        <f t="shared" si="31"/>
        <v>4.59</v>
      </c>
      <c r="DD74" t="s">
        <v>3</v>
      </c>
      <c r="DE74" t="s">
        <v>3</v>
      </c>
      <c r="DF74">
        <f t="shared" si="27"/>
        <v>0</v>
      </c>
      <c r="DG74">
        <f>ROUND(ROUND(AF74*CX74,2)*AJ74,2)</f>
        <v>11021.04</v>
      </c>
      <c r="DH74">
        <f>ROUND(ROUND(AG74*CX74,2)*AK74,2)</f>
        <v>2895.1</v>
      </c>
      <c r="DI74">
        <f t="shared" si="28"/>
        <v>0</v>
      </c>
      <c r="DJ74">
        <f>DG74</f>
        <v>11021.04</v>
      </c>
      <c r="DK74">
        <v>0</v>
      </c>
    </row>
    <row r="75" spans="1:115" x14ac:dyDescent="0.2">
      <c r="A75">
        <f>ROW(Source!A298)</f>
        <v>298</v>
      </c>
      <c r="B75">
        <v>54346617</v>
      </c>
      <c r="C75">
        <v>54347366</v>
      </c>
      <c r="D75">
        <v>30516999</v>
      </c>
      <c r="E75">
        <v>30515945</v>
      </c>
      <c r="F75">
        <v>1</v>
      </c>
      <c r="G75">
        <v>30515945</v>
      </c>
      <c r="H75">
        <v>2</v>
      </c>
      <c r="I75" t="s">
        <v>392</v>
      </c>
      <c r="J75" t="s">
        <v>3</v>
      </c>
      <c r="K75" t="s">
        <v>393</v>
      </c>
      <c r="L75">
        <v>1344</v>
      </c>
      <c r="N75">
        <v>1008</v>
      </c>
      <c r="O75" t="s">
        <v>394</v>
      </c>
      <c r="P75" t="s">
        <v>394</v>
      </c>
      <c r="Q75">
        <v>1</v>
      </c>
      <c r="W75">
        <v>0</v>
      </c>
      <c r="X75">
        <v>-1180195794</v>
      </c>
      <c r="Y75">
        <f t="shared" si="29"/>
        <v>4.6890000000000001</v>
      </c>
      <c r="AA75">
        <v>0</v>
      </c>
      <c r="AB75">
        <v>1.0900000000000001</v>
      </c>
      <c r="AC75">
        <v>0</v>
      </c>
      <c r="AD75">
        <v>0</v>
      </c>
      <c r="AE75">
        <v>0</v>
      </c>
      <c r="AF75">
        <v>1</v>
      </c>
      <c r="AG75">
        <v>0</v>
      </c>
      <c r="AH75">
        <v>0</v>
      </c>
      <c r="AI75">
        <v>1</v>
      </c>
      <c r="AJ75">
        <v>1</v>
      </c>
      <c r="AK75">
        <v>1</v>
      </c>
      <c r="AL75">
        <v>1</v>
      </c>
      <c r="AN75">
        <v>0</v>
      </c>
      <c r="AO75">
        <v>1</v>
      </c>
      <c r="AP75">
        <v>1</v>
      </c>
      <c r="AQ75">
        <v>0</v>
      </c>
      <c r="AR75">
        <v>0</v>
      </c>
      <c r="AS75" t="s">
        <v>3</v>
      </c>
      <c r="AT75">
        <v>15.63</v>
      </c>
      <c r="AU75" t="s">
        <v>35</v>
      </c>
      <c r="AV75">
        <v>0</v>
      </c>
      <c r="AW75">
        <v>2</v>
      </c>
      <c r="AX75">
        <v>54347373</v>
      </c>
      <c r="AY75">
        <v>1</v>
      </c>
      <c r="AZ75">
        <v>0</v>
      </c>
      <c r="BA75">
        <v>124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  <c r="BS75">
        <v>0</v>
      </c>
      <c r="BT75">
        <v>0</v>
      </c>
      <c r="BU75">
        <v>0</v>
      </c>
      <c r="BV75">
        <v>0</v>
      </c>
      <c r="BW75">
        <v>0</v>
      </c>
      <c r="CX75">
        <f>ROUND(Y75*Source!I298,9)</f>
        <v>103.158</v>
      </c>
      <c r="CY75">
        <f>AB75</f>
        <v>1.0900000000000001</v>
      </c>
      <c r="CZ75">
        <f>AF75</f>
        <v>1</v>
      </c>
      <c r="DA75">
        <f>AJ75</f>
        <v>1</v>
      </c>
      <c r="DB75">
        <f t="shared" si="30"/>
        <v>4.6890000000000001</v>
      </c>
      <c r="DC75">
        <f t="shared" si="31"/>
        <v>0</v>
      </c>
      <c r="DD75" t="s">
        <v>3</v>
      </c>
      <c r="DE75" t="s">
        <v>3</v>
      </c>
      <c r="DF75">
        <f t="shared" si="27"/>
        <v>0</v>
      </c>
      <c r="DG75">
        <f>ROUND(AF75*CX75,2)</f>
        <v>103.16</v>
      </c>
      <c r="DH75">
        <f>ROUND(AG75*CX75,2)</f>
        <v>0</v>
      </c>
      <c r="DI75">
        <f t="shared" si="28"/>
        <v>0</v>
      </c>
      <c r="DJ75">
        <f>DG75</f>
        <v>103.16</v>
      </c>
      <c r="DK75">
        <v>0</v>
      </c>
    </row>
    <row r="76" spans="1:115" x14ac:dyDescent="0.2">
      <c r="A76">
        <f>ROW(Source!A298)</f>
        <v>298</v>
      </c>
      <c r="B76">
        <v>54346617</v>
      </c>
      <c r="C76">
        <v>54347366</v>
      </c>
      <c r="D76">
        <v>30541208</v>
      </c>
      <c r="E76">
        <v>30515945</v>
      </c>
      <c r="F76">
        <v>1</v>
      </c>
      <c r="G76">
        <v>30515945</v>
      </c>
      <c r="H76">
        <v>3</v>
      </c>
      <c r="I76" t="s">
        <v>395</v>
      </c>
      <c r="J76" t="s">
        <v>3</v>
      </c>
      <c r="K76" t="s">
        <v>396</v>
      </c>
      <c r="L76">
        <v>1344</v>
      </c>
      <c r="N76">
        <v>1008</v>
      </c>
      <c r="O76" t="s">
        <v>394</v>
      </c>
      <c r="P76" t="s">
        <v>394</v>
      </c>
      <c r="Q76">
        <v>1</v>
      </c>
      <c r="W76">
        <v>0</v>
      </c>
      <c r="X76">
        <v>-94250534</v>
      </c>
      <c r="Y76">
        <f>(AT76*0)</f>
        <v>0</v>
      </c>
      <c r="AA76">
        <v>1</v>
      </c>
      <c r="AB76">
        <v>0</v>
      </c>
      <c r="AC76">
        <v>0</v>
      </c>
      <c r="AD76">
        <v>0</v>
      </c>
      <c r="AE76">
        <v>1</v>
      </c>
      <c r="AF76">
        <v>0</v>
      </c>
      <c r="AG76">
        <v>0</v>
      </c>
      <c r="AH76">
        <v>0</v>
      </c>
      <c r="AI76">
        <v>1</v>
      </c>
      <c r="AJ76">
        <v>1</v>
      </c>
      <c r="AK76">
        <v>1</v>
      </c>
      <c r="AL76">
        <v>1</v>
      </c>
      <c r="AN76">
        <v>0</v>
      </c>
      <c r="AO76">
        <v>1</v>
      </c>
      <c r="AP76">
        <v>1</v>
      </c>
      <c r="AQ76">
        <v>0</v>
      </c>
      <c r="AR76">
        <v>0</v>
      </c>
      <c r="AS76" t="s">
        <v>3</v>
      </c>
      <c r="AT76">
        <v>5.67</v>
      </c>
      <c r="AU76" t="s">
        <v>34</v>
      </c>
      <c r="AV76">
        <v>0</v>
      </c>
      <c r="AW76">
        <v>2</v>
      </c>
      <c r="AX76">
        <v>54347379</v>
      </c>
      <c r="AY76">
        <v>1</v>
      </c>
      <c r="AZ76">
        <v>0</v>
      </c>
      <c r="BA76">
        <v>130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0</v>
      </c>
      <c r="BS76">
        <v>0</v>
      </c>
      <c r="BT76">
        <v>0</v>
      </c>
      <c r="BU76">
        <v>0</v>
      </c>
      <c r="BV76">
        <v>0</v>
      </c>
      <c r="BW76">
        <v>0</v>
      </c>
      <c r="CX76">
        <f>ROUND(Y76*Source!I298,9)</f>
        <v>0</v>
      </c>
      <c r="CY76">
        <f>AA76</f>
        <v>1</v>
      </c>
      <c r="CZ76">
        <f>AE76</f>
        <v>1</v>
      </c>
      <c r="DA76">
        <f>AI76</f>
        <v>1</v>
      </c>
      <c r="DB76">
        <f>ROUND((ROUND(AT76*CZ76,2)*0),6)</f>
        <v>0</v>
      </c>
      <c r="DC76">
        <f>ROUND((ROUND(AT76*AG76,2)*0),6)</f>
        <v>0</v>
      </c>
      <c r="DD76" t="s">
        <v>3</v>
      </c>
      <c r="DE76" t="s">
        <v>3</v>
      </c>
      <c r="DF76">
        <f t="shared" si="27"/>
        <v>0</v>
      </c>
      <c r="DG76">
        <f>ROUND(AF76*CX76,2)</f>
        <v>0</v>
      </c>
      <c r="DH76">
        <f>ROUND(AG76*CX76,2)</f>
        <v>0</v>
      </c>
      <c r="DI76">
        <f t="shared" si="28"/>
        <v>0</v>
      </c>
      <c r="DJ76">
        <f>DF76</f>
        <v>0</v>
      </c>
      <c r="DK76">
        <v>0</v>
      </c>
    </row>
    <row r="77" spans="1:115" x14ac:dyDescent="0.2">
      <c r="A77">
        <f>ROW(Source!A299)</f>
        <v>299</v>
      </c>
      <c r="B77">
        <v>54346617</v>
      </c>
      <c r="C77">
        <v>54347380</v>
      </c>
      <c r="D77">
        <v>30515951</v>
      </c>
      <c r="E77">
        <v>30515945</v>
      </c>
      <c r="F77">
        <v>1</v>
      </c>
      <c r="G77">
        <v>30515945</v>
      </c>
      <c r="H77">
        <v>1</v>
      </c>
      <c r="I77" t="s">
        <v>380</v>
      </c>
      <c r="J77" t="s">
        <v>3</v>
      </c>
      <c r="K77" t="s">
        <v>381</v>
      </c>
      <c r="L77">
        <v>1191</v>
      </c>
      <c r="N77">
        <v>1013</v>
      </c>
      <c r="O77" t="s">
        <v>382</v>
      </c>
      <c r="P77" t="s">
        <v>382</v>
      </c>
      <c r="Q77">
        <v>1</v>
      </c>
      <c r="W77">
        <v>0</v>
      </c>
      <c r="X77">
        <v>476480486</v>
      </c>
      <c r="Y77">
        <f>(AT77*0.3)</f>
        <v>2.226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1</v>
      </c>
      <c r="AJ77">
        <v>1</v>
      </c>
      <c r="AK77">
        <v>1</v>
      </c>
      <c r="AL77">
        <v>1</v>
      </c>
      <c r="AN77">
        <v>0</v>
      </c>
      <c r="AO77">
        <v>1</v>
      </c>
      <c r="AP77">
        <v>1</v>
      </c>
      <c r="AQ77">
        <v>0</v>
      </c>
      <c r="AR77">
        <v>0</v>
      </c>
      <c r="AS77" t="s">
        <v>3</v>
      </c>
      <c r="AT77">
        <v>7.42</v>
      </c>
      <c r="AU77" t="s">
        <v>35</v>
      </c>
      <c r="AV77">
        <v>1</v>
      </c>
      <c r="AW77">
        <v>2</v>
      </c>
      <c r="AX77">
        <v>54347385</v>
      </c>
      <c r="AY77">
        <v>1</v>
      </c>
      <c r="AZ77">
        <v>0</v>
      </c>
      <c r="BA77">
        <v>131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0</v>
      </c>
      <c r="BU77">
        <v>0</v>
      </c>
      <c r="BV77">
        <v>0</v>
      </c>
      <c r="BW77">
        <v>0</v>
      </c>
      <c r="CX77">
        <f>ROUND(Y77*Source!I299,9)</f>
        <v>4.452</v>
      </c>
      <c r="CY77">
        <f>AD77</f>
        <v>0</v>
      </c>
      <c r="CZ77">
        <f>AH77</f>
        <v>0</v>
      </c>
      <c r="DA77">
        <f>AL77</f>
        <v>1</v>
      </c>
      <c r="DB77">
        <f>ROUND((ROUND(AT77*CZ77,2)*0.3),6)</f>
        <v>0</v>
      </c>
      <c r="DC77">
        <f>ROUND((ROUND(AT77*AG77,2)*0.3),6)</f>
        <v>0</v>
      </c>
      <c r="DD77" t="s">
        <v>3</v>
      </c>
      <c r="DE77" t="s">
        <v>3</v>
      </c>
      <c r="DF77">
        <f t="shared" si="27"/>
        <v>0</v>
      </c>
      <c r="DG77">
        <f>ROUND(AF77*CX77,2)</f>
        <v>0</v>
      </c>
      <c r="DH77">
        <f>ROUND(AG77*CX77,2)</f>
        <v>0</v>
      </c>
      <c r="DI77">
        <f t="shared" si="28"/>
        <v>0</v>
      </c>
      <c r="DJ77">
        <f>DI77</f>
        <v>0</v>
      </c>
      <c r="DK77">
        <v>0</v>
      </c>
    </row>
    <row r="78" spans="1:115" x14ac:dyDescent="0.2">
      <c r="A78">
        <f>ROW(Source!A299)</f>
        <v>299</v>
      </c>
      <c r="B78">
        <v>54346617</v>
      </c>
      <c r="C78">
        <v>54347380</v>
      </c>
      <c r="D78">
        <v>30595321</v>
      </c>
      <c r="E78">
        <v>1</v>
      </c>
      <c r="F78">
        <v>1</v>
      </c>
      <c r="G78">
        <v>30515945</v>
      </c>
      <c r="H78">
        <v>2</v>
      </c>
      <c r="I78" t="s">
        <v>383</v>
      </c>
      <c r="J78" t="s">
        <v>384</v>
      </c>
      <c r="K78" t="s">
        <v>385</v>
      </c>
      <c r="L78">
        <v>1367</v>
      </c>
      <c r="N78">
        <v>1011</v>
      </c>
      <c r="O78" t="s">
        <v>162</v>
      </c>
      <c r="P78" t="s">
        <v>162</v>
      </c>
      <c r="Q78">
        <v>1</v>
      </c>
      <c r="W78">
        <v>0</v>
      </c>
      <c r="X78">
        <v>-1461286799</v>
      </c>
      <c r="Y78">
        <f>(AT78*0.3)</f>
        <v>0.183</v>
      </c>
      <c r="AA78">
        <v>0</v>
      </c>
      <c r="AB78">
        <v>2052.58</v>
      </c>
      <c r="AC78">
        <v>565.63</v>
      </c>
      <c r="AD78">
        <v>0</v>
      </c>
      <c r="AE78">
        <v>0</v>
      </c>
      <c r="AF78">
        <v>190.93</v>
      </c>
      <c r="AG78">
        <v>18.149999999999999</v>
      </c>
      <c r="AH78">
        <v>0</v>
      </c>
      <c r="AI78">
        <v>1</v>
      </c>
      <c r="AJ78">
        <v>9.89</v>
      </c>
      <c r="AK78">
        <v>28.67</v>
      </c>
      <c r="AL78">
        <v>1</v>
      </c>
      <c r="AN78">
        <v>0</v>
      </c>
      <c r="AO78">
        <v>1</v>
      </c>
      <c r="AP78">
        <v>1</v>
      </c>
      <c r="AQ78">
        <v>0</v>
      </c>
      <c r="AR78">
        <v>0</v>
      </c>
      <c r="AS78" t="s">
        <v>3</v>
      </c>
      <c r="AT78">
        <v>0.61</v>
      </c>
      <c r="AU78" t="s">
        <v>35</v>
      </c>
      <c r="AV78">
        <v>0</v>
      </c>
      <c r="AW78">
        <v>2</v>
      </c>
      <c r="AX78">
        <v>54347386</v>
      </c>
      <c r="AY78">
        <v>1</v>
      </c>
      <c r="AZ78">
        <v>0</v>
      </c>
      <c r="BA78">
        <v>132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0</v>
      </c>
      <c r="CX78">
        <f>ROUND(Y78*Source!I299,9)</f>
        <v>0.36599999999999999</v>
      </c>
      <c r="CY78">
        <f>AB78</f>
        <v>2052.58</v>
      </c>
      <c r="CZ78">
        <f>AF78</f>
        <v>190.93</v>
      </c>
      <c r="DA78">
        <f>AJ78</f>
        <v>9.89</v>
      </c>
      <c r="DB78">
        <f>ROUND((ROUND(AT78*CZ78,2)*0.3),6)</f>
        <v>34.941000000000003</v>
      </c>
      <c r="DC78">
        <f>ROUND((ROUND(AT78*AG78,2)*0.3),6)</f>
        <v>3.3210000000000002</v>
      </c>
      <c r="DD78" t="s">
        <v>3</v>
      </c>
      <c r="DE78" t="s">
        <v>3</v>
      </c>
      <c r="DF78">
        <f t="shared" si="27"/>
        <v>0</v>
      </c>
      <c r="DG78">
        <f>ROUND(ROUND(AF78*CX78,2)*AJ78,2)</f>
        <v>691.11</v>
      </c>
      <c r="DH78">
        <f>ROUND(ROUND(AG78*CX78,2)*AK78,2)</f>
        <v>190.37</v>
      </c>
      <c r="DI78">
        <f t="shared" si="28"/>
        <v>0</v>
      </c>
      <c r="DJ78">
        <f>DG78</f>
        <v>691.11</v>
      </c>
      <c r="DK78">
        <v>0</v>
      </c>
    </row>
    <row r="79" spans="1:115" x14ac:dyDescent="0.2">
      <c r="A79">
        <f>ROW(Source!A299)</f>
        <v>299</v>
      </c>
      <c r="B79">
        <v>54346617</v>
      </c>
      <c r="C79">
        <v>54347380</v>
      </c>
      <c r="D79">
        <v>30516999</v>
      </c>
      <c r="E79">
        <v>30515945</v>
      </c>
      <c r="F79">
        <v>1</v>
      </c>
      <c r="G79">
        <v>30515945</v>
      </c>
      <c r="H79">
        <v>2</v>
      </c>
      <c r="I79" t="s">
        <v>392</v>
      </c>
      <c r="J79" t="s">
        <v>3</v>
      </c>
      <c r="K79" t="s">
        <v>393</v>
      </c>
      <c r="L79">
        <v>1344</v>
      </c>
      <c r="N79">
        <v>1008</v>
      </c>
      <c r="O79" t="s">
        <v>394</v>
      </c>
      <c r="P79" t="s">
        <v>394</v>
      </c>
      <c r="Q79">
        <v>1</v>
      </c>
      <c r="W79">
        <v>0</v>
      </c>
      <c r="X79">
        <v>-1180195794</v>
      </c>
      <c r="Y79">
        <f>(AT79*0.3)</f>
        <v>9.1559999999999988</v>
      </c>
      <c r="AA79">
        <v>0</v>
      </c>
      <c r="AB79">
        <v>1.0900000000000001</v>
      </c>
      <c r="AC79">
        <v>0</v>
      </c>
      <c r="AD79">
        <v>0</v>
      </c>
      <c r="AE79">
        <v>0</v>
      </c>
      <c r="AF79">
        <v>1</v>
      </c>
      <c r="AG79">
        <v>0</v>
      </c>
      <c r="AH79">
        <v>0</v>
      </c>
      <c r="AI79">
        <v>1</v>
      </c>
      <c r="AJ79">
        <v>1</v>
      </c>
      <c r="AK79">
        <v>1</v>
      </c>
      <c r="AL79">
        <v>1</v>
      </c>
      <c r="AN79">
        <v>0</v>
      </c>
      <c r="AO79">
        <v>1</v>
      </c>
      <c r="AP79">
        <v>1</v>
      </c>
      <c r="AQ79">
        <v>0</v>
      </c>
      <c r="AR79">
        <v>0</v>
      </c>
      <c r="AS79" t="s">
        <v>3</v>
      </c>
      <c r="AT79">
        <v>30.52</v>
      </c>
      <c r="AU79" t="s">
        <v>35</v>
      </c>
      <c r="AV79">
        <v>0</v>
      </c>
      <c r="AW79">
        <v>2</v>
      </c>
      <c r="AX79">
        <v>54347387</v>
      </c>
      <c r="AY79">
        <v>1</v>
      </c>
      <c r="AZ79">
        <v>0</v>
      </c>
      <c r="BA79">
        <v>133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CX79">
        <f>ROUND(Y79*Source!I299,9)</f>
        <v>18.312000000000001</v>
      </c>
      <c r="CY79">
        <f>AB79</f>
        <v>1.0900000000000001</v>
      </c>
      <c r="CZ79">
        <f>AF79</f>
        <v>1</v>
      </c>
      <c r="DA79">
        <f>AJ79</f>
        <v>1</v>
      </c>
      <c r="DB79">
        <f>ROUND((ROUND(AT79*CZ79,2)*0.3),6)</f>
        <v>9.1560000000000006</v>
      </c>
      <c r="DC79">
        <f>ROUND((ROUND(AT79*AG79,2)*0.3),6)</f>
        <v>0</v>
      </c>
      <c r="DD79" t="s">
        <v>3</v>
      </c>
      <c r="DE79" t="s">
        <v>3</v>
      </c>
      <c r="DF79">
        <f t="shared" si="27"/>
        <v>0</v>
      </c>
      <c r="DG79">
        <f t="shared" ref="DG79:DG90" si="32">ROUND(AF79*CX79,2)</f>
        <v>18.309999999999999</v>
      </c>
      <c r="DH79">
        <f t="shared" ref="DH79:DH90" si="33">ROUND(AG79*CX79,2)</f>
        <v>0</v>
      </c>
      <c r="DI79">
        <f t="shared" si="28"/>
        <v>0</v>
      </c>
      <c r="DJ79">
        <f>DG79</f>
        <v>18.309999999999999</v>
      </c>
      <c r="DK79">
        <v>0</v>
      </c>
    </row>
    <row r="80" spans="1:115" x14ac:dyDescent="0.2">
      <c r="A80">
        <f>ROW(Source!A299)</f>
        <v>299</v>
      </c>
      <c r="B80">
        <v>54346617</v>
      </c>
      <c r="C80">
        <v>54347380</v>
      </c>
      <c r="D80">
        <v>30541208</v>
      </c>
      <c r="E80">
        <v>30515945</v>
      </c>
      <c r="F80">
        <v>1</v>
      </c>
      <c r="G80">
        <v>30515945</v>
      </c>
      <c r="H80">
        <v>3</v>
      </c>
      <c r="I80" t="s">
        <v>395</v>
      </c>
      <c r="J80" t="s">
        <v>3</v>
      </c>
      <c r="K80" t="s">
        <v>396</v>
      </c>
      <c r="L80">
        <v>1344</v>
      </c>
      <c r="N80">
        <v>1008</v>
      </c>
      <c r="O80" t="s">
        <v>394</v>
      </c>
      <c r="P80" t="s">
        <v>394</v>
      </c>
      <c r="Q80">
        <v>1</v>
      </c>
      <c r="W80">
        <v>0</v>
      </c>
      <c r="X80">
        <v>-94250534</v>
      </c>
      <c r="Y80">
        <f>(AT80*0)</f>
        <v>0</v>
      </c>
      <c r="AA80">
        <v>1</v>
      </c>
      <c r="AB80">
        <v>0</v>
      </c>
      <c r="AC80">
        <v>0</v>
      </c>
      <c r="AD80">
        <v>0</v>
      </c>
      <c r="AE80">
        <v>1</v>
      </c>
      <c r="AF80">
        <v>0</v>
      </c>
      <c r="AG80">
        <v>0</v>
      </c>
      <c r="AH80">
        <v>0</v>
      </c>
      <c r="AI80">
        <v>1</v>
      </c>
      <c r="AJ80">
        <v>1</v>
      </c>
      <c r="AK80">
        <v>1</v>
      </c>
      <c r="AL80">
        <v>1</v>
      </c>
      <c r="AN80">
        <v>0</v>
      </c>
      <c r="AO80">
        <v>1</v>
      </c>
      <c r="AP80">
        <v>1</v>
      </c>
      <c r="AQ80">
        <v>0</v>
      </c>
      <c r="AR80">
        <v>0</v>
      </c>
      <c r="AS80" t="s">
        <v>3</v>
      </c>
      <c r="AT80">
        <v>5.88</v>
      </c>
      <c r="AU80" t="s">
        <v>34</v>
      </c>
      <c r="AV80">
        <v>0</v>
      </c>
      <c r="AW80">
        <v>2</v>
      </c>
      <c r="AX80">
        <v>54347394</v>
      </c>
      <c r="AY80">
        <v>1</v>
      </c>
      <c r="AZ80">
        <v>0</v>
      </c>
      <c r="BA80">
        <v>140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CX80">
        <f>ROUND(Y80*Source!I299,9)</f>
        <v>0</v>
      </c>
      <c r="CY80">
        <f>AA80</f>
        <v>1</v>
      </c>
      <c r="CZ80">
        <f>AE80</f>
        <v>1</v>
      </c>
      <c r="DA80">
        <f>AI80</f>
        <v>1</v>
      </c>
      <c r="DB80">
        <f>ROUND((ROUND(AT80*CZ80,2)*0),6)</f>
        <v>0</v>
      </c>
      <c r="DC80">
        <f>ROUND((ROUND(AT80*AG80,2)*0),6)</f>
        <v>0</v>
      </c>
      <c r="DD80" t="s">
        <v>3</v>
      </c>
      <c r="DE80" t="s">
        <v>3</v>
      </c>
      <c r="DF80">
        <f t="shared" si="27"/>
        <v>0</v>
      </c>
      <c r="DG80">
        <f t="shared" si="32"/>
        <v>0</v>
      </c>
      <c r="DH80">
        <f t="shared" si="33"/>
        <v>0</v>
      </c>
      <c r="DI80">
        <f t="shared" si="28"/>
        <v>0</v>
      </c>
      <c r="DJ80">
        <f>DF80</f>
        <v>0</v>
      </c>
      <c r="DK80">
        <v>0</v>
      </c>
    </row>
    <row r="81" spans="1:115" x14ac:dyDescent="0.2">
      <c r="A81">
        <f>ROW(Source!A300)</f>
        <v>300</v>
      </c>
      <c r="B81">
        <v>54346617</v>
      </c>
      <c r="C81">
        <v>54347395</v>
      </c>
      <c r="D81">
        <v>30515951</v>
      </c>
      <c r="E81">
        <v>30515945</v>
      </c>
      <c r="F81">
        <v>1</v>
      </c>
      <c r="G81">
        <v>30515945</v>
      </c>
      <c r="H81">
        <v>1</v>
      </c>
      <c r="I81" t="s">
        <v>380</v>
      </c>
      <c r="J81" t="s">
        <v>3</v>
      </c>
      <c r="K81" t="s">
        <v>381</v>
      </c>
      <c r="L81">
        <v>1191</v>
      </c>
      <c r="N81">
        <v>1013</v>
      </c>
      <c r="O81" t="s">
        <v>382</v>
      </c>
      <c r="P81" t="s">
        <v>382</v>
      </c>
      <c r="Q81">
        <v>1</v>
      </c>
      <c r="W81">
        <v>0</v>
      </c>
      <c r="X81">
        <v>476480486</v>
      </c>
      <c r="Y81">
        <f t="shared" ref="Y81:Y89" si="34">(AT81*0.3)</f>
        <v>26.279999999999998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1</v>
      </c>
      <c r="AJ81">
        <v>1</v>
      </c>
      <c r="AK81">
        <v>1</v>
      </c>
      <c r="AL81">
        <v>1</v>
      </c>
      <c r="AN81">
        <v>0</v>
      </c>
      <c r="AO81">
        <v>1</v>
      </c>
      <c r="AP81">
        <v>1</v>
      </c>
      <c r="AQ81">
        <v>0</v>
      </c>
      <c r="AR81">
        <v>0</v>
      </c>
      <c r="AS81" t="s">
        <v>3</v>
      </c>
      <c r="AT81">
        <v>87.6</v>
      </c>
      <c r="AU81" t="s">
        <v>35</v>
      </c>
      <c r="AV81">
        <v>1</v>
      </c>
      <c r="AW81">
        <v>2</v>
      </c>
      <c r="AX81">
        <v>54347397</v>
      </c>
      <c r="AY81">
        <v>1</v>
      </c>
      <c r="AZ81">
        <v>0</v>
      </c>
      <c r="BA81">
        <v>141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CX81">
        <f>ROUND(Y81*Source!I300,9)</f>
        <v>1.36656</v>
      </c>
      <c r="CY81">
        <f t="shared" ref="CY81:CY90" si="35">AD81</f>
        <v>0</v>
      </c>
      <c r="CZ81">
        <f t="shared" ref="CZ81:CZ90" si="36">AH81</f>
        <v>0</v>
      </c>
      <c r="DA81">
        <f t="shared" ref="DA81:DA90" si="37">AL81</f>
        <v>1</v>
      </c>
      <c r="DB81">
        <f t="shared" ref="DB81:DB89" si="38">ROUND((ROUND(AT81*CZ81,2)*0.3),6)</f>
        <v>0</v>
      </c>
      <c r="DC81">
        <f t="shared" ref="DC81:DC89" si="39">ROUND((ROUND(AT81*AG81,2)*0.3),6)</f>
        <v>0</v>
      </c>
      <c r="DD81" t="s">
        <v>3</v>
      </c>
      <c r="DE81" t="s">
        <v>3</v>
      </c>
      <c r="DF81">
        <f t="shared" si="27"/>
        <v>0</v>
      </c>
      <c r="DG81">
        <f t="shared" si="32"/>
        <v>0</v>
      </c>
      <c r="DH81">
        <f t="shared" si="33"/>
        <v>0</v>
      </c>
      <c r="DI81">
        <f t="shared" si="28"/>
        <v>0</v>
      </c>
      <c r="DJ81">
        <f t="shared" ref="DJ81:DJ90" si="40">DI81</f>
        <v>0</v>
      </c>
      <c r="DK81">
        <v>0</v>
      </c>
    </row>
    <row r="82" spans="1:115" x14ac:dyDescent="0.2">
      <c r="A82">
        <f>ROW(Source!A301)</f>
        <v>301</v>
      </c>
      <c r="B82">
        <v>54346617</v>
      </c>
      <c r="C82">
        <v>54347398</v>
      </c>
      <c r="D82">
        <v>30515951</v>
      </c>
      <c r="E82">
        <v>30515945</v>
      </c>
      <c r="F82">
        <v>1</v>
      </c>
      <c r="G82">
        <v>30515945</v>
      </c>
      <c r="H82">
        <v>1</v>
      </c>
      <c r="I82" t="s">
        <v>380</v>
      </c>
      <c r="J82" t="s">
        <v>3</v>
      </c>
      <c r="K82" t="s">
        <v>381</v>
      </c>
      <c r="L82">
        <v>1191</v>
      </c>
      <c r="N82">
        <v>1013</v>
      </c>
      <c r="O82" t="s">
        <v>382</v>
      </c>
      <c r="P82" t="s">
        <v>382</v>
      </c>
      <c r="Q82">
        <v>1</v>
      </c>
      <c r="W82">
        <v>0</v>
      </c>
      <c r="X82">
        <v>476480486</v>
      </c>
      <c r="Y82">
        <f t="shared" si="34"/>
        <v>0.88200000000000001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1</v>
      </c>
      <c r="AJ82">
        <v>1</v>
      </c>
      <c r="AK82">
        <v>1</v>
      </c>
      <c r="AL82">
        <v>1</v>
      </c>
      <c r="AN82">
        <v>0</v>
      </c>
      <c r="AO82">
        <v>1</v>
      </c>
      <c r="AP82">
        <v>1</v>
      </c>
      <c r="AQ82">
        <v>0</v>
      </c>
      <c r="AR82">
        <v>0</v>
      </c>
      <c r="AS82" t="s">
        <v>3</v>
      </c>
      <c r="AT82">
        <v>2.94</v>
      </c>
      <c r="AU82" t="s">
        <v>35</v>
      </c>
      <c r="AV82">
        <v>1</v>
      </c>
      <c r="AW82">
        <v>2</v>
      </c>
      <c r="AX82">
        <v>54347400</v>
      </c>
      <c r="AY82">
        <v>1</v>
      </c>
      <c r="AZ82">
        <v>0</v>
      </c>
      <c r="BA82">
        <v>142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0</v>
      </c>
      <c r="BK82">
        <v>0</v>
      </c>
      <c r="BL82">
        <v>0</v>
      </c>
      <c r="BM82">
        <v>0</v>
      </c>
      <c r="BN82">
        <v>0</v>
      </c>
      <c r="BO82">
        <v>0</v>
      </c>
      <c r="BP82">
        <v>0</v>
      </c>
      <c r="BQ82">
        <v>0</v>
      </c>
      <c r="BR82">
        <v>0</v>
      </c>
      <c r="BS82">
        <v>0</v>
      </c>
      <c r="BT82">
        <v>0</v>
      </c>
      <c r="BU82">
        <v>0</v>
      </c>
      <c r="BV82">
        <v>0</v>
      </c>
      <c r="BW82">
        <v>0</v>
      </c>
      <c r="CX82">
        <f>ROUND(Y82*Source!I301,9)</f>
        <v>3.528</v>
      </c>
      <c r="CY82">
        <f t="shared" si="35"/>
        <v>0</v>
      </c>
      <c r="CZ82">
        <f t="shared" si="36"/>
        <v>0</v>
      </c>
      <c r="DA82">
        <f t="shared" si="37"/>
        <v>1</v>
      </c>
      <c r="DB82">
        <f t="shared" si="38"/>
        <v>0</v>
      </c>
      <c r="DC82">
        <f t="shared" si="39"/>
        <v>0</v>
      </c>
      <c r="DD82" t="s">
        <v>3</v>
      </c>
      <c r="DE82" t="s">
        <v>3</v>
      </c>
      <c r="DF82">
        <f t="shared" si="27"/>
        <v>0</v>
      </c>
      <c r="DG82">
        <f t="shared" si="32"/>
        <v>0</v>
      </c>
      <c r="DH82">
        <f t="shared" si="33"/>
        <v>0</v>
      </c>
      <c r="DI82">
        <f t="shared" si="28"/>
        <v>0</v>
      </c>
      <c r="DJ82">
        <f t="shared" si="40"/>
        <v>0</v>
      </c>
      <c r="DK82">
        <v>0</v>
      </c>
    </row>
    <row r="83" spans="1:115" x14ac:dyDescent="0.2">
      <c r="A83">
        <f>ROW(Source!A302)</f>
        <v>302</v>
      </c>
      <c r="B83">
        <v>54346617</v>
      </c>
      <c r="C83">
        <v>54347401</v>
      </c>
      <c r="D83">
        <v>30515951</v>
      </c>
      <c r="E83">
        <v>30515945</v>
      </c>
      <c r="F83">
        <v>1</v>
      </c>
      <c r="G83">
        <v>30515945</v>
      </c>
      <c r="H83">
        <v>1</v>
      </c>
      <c r="I83" t="s">
        <v>380</v>
      </c>
      <c r="J83" t="s">
        <v>3</v>
      </c>
      <c r="K83" t="s">
        <v>381</v>
      </c>
      <c r="L83">
        <v>1191</v>
      </c>
      <c r="N83">
        <v>1013</v>
      </c>
      <c r="O83" t="s">
        <v>382</v>
      </c>
      <c r="P83" t="s">
        <v>382</v>
      </c>
      <c r="Q83">
        <v>1</v>
      </c>
      <c r="W83">
        <v>0</v>
      </c>
      <c r="X83">
        <v>476480486</v>
      </c>
      <c r="Y83">
        <f t="shared" si="34"/>
        <v>0.105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1</v>
      </c>
      <c r="AJ83">
        <v>1</v>
      </c>
      <c r="AK83">
        <v>1</v>
      </c>
      <c r="AL83">
        <v>1</v>
      </c>
      <c r="AN83">
        <v>0</v>
      </c>
      <c r="AO83">
        <v>1</v>
      </c>
      <c r="AP83">
        <v>1</v>
      </c>
      <c r="AQ83">
        <v>0</v>
      </c>
      <c r="AR83">
        <v>0</v>
      </c>
      <c r="AS83" t="s">
        <v>3</v>
      </c>
      <c r="AT83">
        <v>0.35</v>
      </c>
      <c r="AU83" t="s">
        <v>35</v>
      </c>
      <c r="AV83">
        <v>1</v>
      </c>
      <c r="AW83">
        <v>2</v>
      </c>
      <c r="AX83">
        <v>54347403</v>
      </c>
      <c r="AY83">
        <v>1</v>
      </c>
      <c r="AZ83">
        <v>0</v>
      </c>
      <c r="BA83">
        <v>143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0</v>
      </c>
      <c r="CX83">
        <f>ROUND(Y83*Source!I302,9)</f>
        <v>0</v>
      </c>
      <c r="CY83">
        <f t="shared" si="35"/>
        <v>0</v>
      </c>
      <c r="CZ83">
        <f t="shared" si="36"/>
        <v>0</v>
      </c>
      <c r="DA83">
        <f t="shared" si="37"/>
        <v>1</v>
      </c>
      <c r="DB83">
        <f t="shared" si="38"/>
        <v>0</v>
      </c>
      <c r="DC83">
        <f t="shared" si="39"/>
        <v>0</v>
      </c>
      <c r="DD83" t="s">
        <v>3</v>
      </c>
      <c r="DE83" t="s">
        <v>3</v>
      </c>
      <c r="DF83">
        <f t="shared" si="27"/>
        <v>0</v>
      </c>
      <c r="DG83">
        <f t="shared" si="32"/>
        <v>0</v>
      </c>
      <c r="DH83">
        <f t="shared" si="33"/>
        <v>0</v>
      </c>
      <c r="DI83">
        <f t="shared" si="28"/>
        <v>0</v>
      </c>
      <c r="DJ83">
        <f t="shared" si="40"/>
        <v>0</v>
      </c>
      <c r="DK83">
        <v>0</v>
      </c>
    </row>
    <row r="84" spans="1:115" x14ac:dyDescent="0.2">
      <c r="A84">
        <f>ROW(Source!A303)</f>
        <v>303</v>
      </c>
      <c r="B84">
        <v>54346617</v>
      </c>
      <c r="C84">
        <v>54347404</v>
      </c>
      <c r="D84">
        <v>30515951</v>
      </c>
      <c r="E84">
        <v>30515945</v>
      </c>
      <c r="F84">
        <v>1</v>
      </c>
      <c r="G84">
        <v>30515945</v>
      </c>
      <c r="H84">
        <v>1</v>
      </c>
      <c r="I84" t="s">
        <v>380</v>
      </c>
      <c r="J84" t="s">
        <v>3</v>
      </c>
      <c r="K84" t="s">
        <v>381</v>
      </c>
      <c r="L84">
        <v>1191</v>
      </c>
      <c r="N84">
        <v>1013</v>
      </c>
      <c r="O84" t="s">
        <v>382</v>
      </c>
      <c r="P84" t="s">
        <v>382</v>
      </c>
      <c r="Q84">
        <v>1</v>
      </c>
      <c r="W84">
        <v>0</v>
      </c>
      <c r="X84">
        <v>476480486</v>
      </c>
      <c r="Y84">
        <f t="shared" si="34"/>
        <v>0.12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1</v>
      </c>
      <c r="AJ84">
        <v>1</v>
      </c>
      <c r="AK84">
        <v>1</v>
      </c>
      <c r="AL84">
        <v>1</v>
      </c>
      <c r="AN84">
        <v>0</v>
      </c>
      <c r="AO84">
        <v>1</v>
      </c>
      <c r="AP84">
        <v>1</v>
      </c>
      <c r="AQ84">
        <v>0</v>
      </c>
      <c r="AR84">
        <v>0</v>
      </c>
      <c r="AS84" t="s">
        <v>3</v>
      </c>
      <c r="AT84">
        <v>0.4</v>
      </c>
      <c r="AU84" t="s">
        <v>35</v>
      </c>
      <c r="AV84">
        <v>1</v>
      </c>
      <c r="AW84">
        <v>2</v>
      </c>
      <c r="AX84">
        <v>54347406</v>
      </c>
      <c r="AY84">
        <v>1</v>
      </c>
      <c r="AZ84">
        <v>0</v>
      </c>
      <c r="BA84">
        <v>144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0</v>
      </c>
      <c r="BR84">
        <v>0</v>
      </c>
      <c r="BS84">
        <v>0</v>
      </c>
      <c r="BT84">
        <v>0</v>
      </c>
      <c r="BU84">
        <v>0</v>
      </c>
      <c r="BV84">
        <v>0</v>
      </c>
      <c r="BW84">
        <v>0</v>
      </c>
      <c r="CX84">
        <f>ROUND(Y84*Source!I303,9)</f>
        <v>11.64</v>
      </c>
      <c r="CY84">
        <f t="shared" si="35"/>
        <v>0</v>
      </c>
      <c r="CZ84">
        <f t="shared" si="36"/>
        <v>0</v>
      </c>
      <c r="DA84">
        <f t="shared" si="37"/>
        <v>1</v>
      </c>
      <c r="DB84">
        <f t="shared" si="38"/>
        <v>0</v>
      </c>
      <c r="DC84">
        <f t="shared" si="39"/>
        <v>0</v>
      </c>
      <c r="DD84" t="s">
        <v>3</v>
      </c>
      <c r="DE84" t="s">
        <v>3</v>
      </c>
      <c r="DF84">
        <f t="shared" si="27"/>
        <v>0</v>
      </c>
      <c r="DG84">
        <f t="shared" si="32"/>
        <v>0</v>
      </c>
      <c r="DH84">
        <f t="shared" si="33"/>
        <v>0</v>
      </c>
      <c r="DI84">
        <f t="shared" si="28"/>
        <v>0</v>
      </c>
      <c r="DJ84">
        <f t="shared" si="40"/>
        <v>0</v>
      </c>
      <c r="DK84">
        <v>0</v>
      </c>
    </row>
    <row r="85" spans="1:115" x14ac:dyDescent="0.2">
      <c r="A85">
        <f>ROW(Source!A304)</f>
        <v>304</v>
      </c>
      <c r="B85">
        <v>54346617</v>
      </c>
      <c r="C85">
        <v>54347407</v>
      </c>
      <c r="D85">
        <v>30515951</v>
      </c>
      <c r="E85">
        <v>30515945</v>
      </c>
      <c r="F85">
        <v>1</v>
      </c>
      <c r="G85">
        <v>30515945</v>
      </c>
      <c r="H85">
        <v>1</v>
      </c>
      <c r="I85" t="s">
        <v>380</v>
      </c>
      <c r="J85" t="s">
        <v>3</v>
      </c>
      <c r="K85" t="s">
        <v>381</v>
      </c>
      <c r="L85">
        <v>1191</v>
      </c>
      <c r="N85">
        <v>1013</v>
      </c>
      <c r="O85" t="s">
        <v>382</v>
      </c>
      <c r="P85" t="s">
        <v>382</v>
      </c>
      <c r="Q85">
        <v>1</v>
      </c>
      <c r="W85">
        <v>0</v>
      </c>
      <c r="X85">
        <v>476480486</v>
      </c>
      <c r="Y85">
        <f t="shared" si="34"/>
        <v>1.194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1</v>
      </c>
      <c r="AJ85">
        <v>1</v>
      </c>
      <c r="AK85">
        <v>1</v>
      </c>
      <c r="AL85">
        <v>1</v>
      </c>
      <c r="AN85">
        <v>0</v>
      </c>
      <c r="AO85">
        <v>1</v>
      </c>
      <c r="AP85">
        <v>1</v>
      </c>
      <c r="AQ85">
        <v>0</v>
      </c>
      <c r="AR85">
        <v>0</v>
      </c>
      <c r="AS85" t="s">
        <v>3</v>
      </c>
      <c r="AT85">
        <v>3.98</v>
      </c>
      <c r="AU85" t="s">
        <v>35</v>
      </c>
      <c r="AV85">
        <v>1</v>
      </c>
      <c r="AW85">
        <v>2</v>
      </c>
      <c r="AX85">
        <v>54347409</v>
      </c>
      <c r="AY85">
        <v>1</v>
      </c>
      <c r="AZ85">
        <v>0</v>
      </c>
      <c r="BA85">
        <v>145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0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0</v>
      </c>
      <c r="BQ85">
        <v>0</v>
      </c>
      <c r="BR85">
        <v>0</v>
      </c>
      <c r="BS85">
        <v>0</v>
      </c>
      <c r="BT85">
        <v>0</v>
      </c>
      <c r="BU85">
        <v>0</v>
      </c>
      <c r="BV85">
        <v>0</v>
      </c>
      <c r="BW85">
        <v>0</v>
      </c>
      <c r="CX85">
        <f>ROUND(Y85*Source!I304,9)</f>
        <v>1.194</v>
      </c>
      <c r="CY85">
        <f t="shared" si="35"/>
        <v>0</v>
      </c>
      <c r="CZ85">
        <f t="shared" si="36"/>
        <v>0</v>
      </c>
      <c r="DA85">
        <f t="shared" si="37"/>
        <v>1</v>
      </c>
      <c r="DB85">
        <f t="shared" si="38"/>
        <v>0</v>
      </c>
      <c r="DC85">
        <f t="shared" si="39"/>
        <v>0</v>
      </c>
      <c r="DD85" t="s">
        <v>3</v>
      </c>
      <c r="DE85" t="s">
        <v>3</v>
      </c>
      <c r="DF85">
        <f t="shared" si="27"/>
        <v>0</v>
      </c>
      <c r="DG85">
        <f t="shared" si="32"/>
        <v>0</v>
      </c>
      <c r="DH85">
        <f t="shared" si="33"/>
        <v>0</v>
      </c>
      <c r="DI85">
        <f t="shared" si="28"/>
        <v>0</v>
      </c>
      <c r="DJ85">
        <f t="shared" si="40"/>
        <v>0</v>
      </c>
      <c r="DK85">
        <v>0</v>
      </c>
    </row>
    <row r="86" spans="1:115" x14ac:dyDescent="0.2">
      <c r="A86">
        <f>ROW(Source!A305)</f>
        <v>305</v>
      </c>
      <c r="B86">
        <v>54346617</v>
      </c>
      <c r="C86">
        <v>54347410</v>
      </c>
      <c r="D86">
        <v>30515951</v>
      </c>
      <c r="E86">
        <v>30515945</v>
      </c>
      <c r="F86">
        <v>1</v>
      </c>
      <c r="G86">
        <v>30515945</v>
      </c>
      <c r="H86">
        <v>1</v>
      </c>
      <c r="I86" t="s">
        <v>380</v>
      </c>
      <c r="J86" t="s">
        <v>3</v>
      </c>
      <c r="K86" t="s">
        <v>381</v>
      </c>
      <c r="L86">
        <v>1191</v>
      </c>
      <c r="N86">
        <v>1013</v>
      </c>
      <c r="O86" t="s">
        <v>382</v>
      </c>
      <c r="P86" t="s">
        <v>382</v>
      </c>
      <c r="Q86">
        <v>1</v>
      </c>
      <c r="W86">
        <v>0</v>
      </c>
      <c r="X86">
        <v>476480486</v>
      </c>
      <c r="Y86">
        <f t="shared" si="34"/>
        <v>2.7809999999999997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1</v>
      </c>
      <c r="AJ86">
        <v>1</v>
      </c>
      <c r="AK86">
        <v>1</v>
      </c>
      <c r="AL86">
        <v>1</v>
      </c>
      <c r="AN86">
        <v>0</v>
      </c>
      <c r="AO86">
        <v>1</v>
      </c>
      <c r="AP86">
        <v>1</v>
      </c>
      <c r="AQ86">
        <v>0</v>
      </c>
      <c r="AR86">
        <v>0</v>
      </c>
      <c r="AS86" t="s">
        <v>3</v>
      </c>
      <c r="AT86">
        <v>9.27</v>
      </c>
      <c r="AU86" t="s">
        <v>35</v>
      </c>
      <c r="AV86">
        <v>1</v>
      </c>
      <c r="AW86">
        <v>2</v>
      </c>
      <c r="AX86">
        <v>54347412</v>
      </c>
      <c r="AY86">
        <v>1</v>
      </c>
      <c r="AZ86">
        <v>0</v>
      </c>
      <c r="BA86">
        <v>146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0</v>
      </c>
      <c r="BK86">
        <v>0</v>
      </c>
      <c r="BL86">
        <v>0</v>
      </c>
      <c r="BM86">
        <v>0</v>
      </c>
      <c r="BN86">
        <v>0</v>
      </c>
      <c r="BO86">
        <v>0</v>
      </c>
      <c r="BP86">
        <v>0</v>
      </c>
      <c r="BQ86">
        <v>0</v>
      </c>
      <c r="BR86">
        <v>0</v>
      </c>
      <c r="BS86">
        <v>0</v>
      </c>
      <c r="BT86">
        <v>0</v>
      </c>
      <c r="BU86">
        <v>0</v>
      </c>
      <c r="BV86">
        <v>0</v>
      </c>
      <c r="BW86">
        <v>0</v>
      </c>
      <c r="CX86">
        <f>ROUND(Y86*Source!I305,9)</f>
        <v>6.1181999999999999</v>
      </c>
      <c r="CY86">
        <f t="shared" si="35"/>
        <v>0</v>
      </c>
      <c r="CZ86">
        <f t="shared" si="36"/>
        <v>0</v>
      </c>
      <c r="DA86">
        <f t="shared" si="37"/>
        <v>1</v>
      </c>
      <c r="DB86">
        <f t="shared" si="38"/>
        <v>0</v>
      </c>
      <c r="DC86">
        <f t="shared" si="39"/>
        <v>0</v>
      </c>
      <c r="DD86" t="s">
        <v>3</v>
      </c>
      <c r="DE86" t="s">
        <v>3</v>
      </c>
      <c r="DF86">
        <f t="shared" si="27"/>
        <v>0</v>
      </c>
      <c r="DG86">
        <f t="shared" si="32"/>
        <v>0</v>
      </c>
      <c r="DH86">
        <f t="shared" si="33"/>
        <v>0</v>
      </c>
      <c r="DI86">
        <f t="shared" si="28"/>
        <v>0</v>
      </c>
      <c r="DJ86">
        <f t="shared" si="40"/>
        <v>0</v>
      </c>
      <c r="DK86">
        <v>0</v>
      </c>
    </row>
    <row r="87" spans="1:115" x14ac:dyDescent="0.2">
      <c r="A87">
        <f>ROW(Source!A306)</f>
        <v>306</v>
      </c>
      <c r="B87">
        <v>54346617</v>
      </c>
      <c r="C87">
        <v>54347413</v>
      </c>
      <c r="D87">
        <v>30515951</v>
      </c>
      <c r="E87">
        <v>30515945</v>
      </c>
      <c r="F87">
        <v>1</v>
      </c>
      <c r="G87">
        <v>30515945</v>
      </c>
      <c r="H87">
        <v>1</v>
      </c>
      <c r="I87" t="s">
        <v>380</v>
      </c>
      <c r="J87" t="s">
        <v>3</v>
      </c>
      <c r="K87" t="s">
        <v>381</v>
      </c>
      <c r="L87">
        <v>1191</v>
      </c>
      <c r="N87">
        <v>1013</v>
      </c>
      <c r="O87" t="s">
        <v>382</v>
      </c>
      <c r="P87" t="s">
        <v>382</v>
      </c>
      <c r="Q87">
        <v>1</v>
      </c>
      <c r="W87">
        <v>0</v>
      </c>
      <c r="X87">
        <v>476480486</v>
      </c>
      <c r="Y87">
        <f t="shared" si="34"/>
        <v>3.0900000000000003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1</v>
      </c>
      <c r="AJ87">
        <v>1</v>
      </c>
      <c r="AK87">
        <v>1</v>
      </c>
      <c r="AL87">
        <v>1</v>
      </c>
      <c r="AN87">
        <v>0</v>
      </c>
      <c r="AO87">
        <v>1</v>
      </c>
      <c r="AP87">
        <v>1</v>
      </c>
      <c r="AQ87">
        <v>0</v>
      </c>
      <c r="AR87">
        <v>0</v>
      </c>
      <c r="AS87" t="s">
        <v>3</v>
      </c>
      <c r="AT87">
        <v>10.3</v>
      </c>
      <c r="AU87" t="s">
        <v>35</v>
      </c>
      <c r="AV87">
        <v>1</v>
      </c>
      <c r="AW87">
        <v>2</v>
      </c>
      <c r="AX87">
        <v>54347415</v>
      </c>
      <c r="AY87">
        <v>1</v>
      </c>
      <c r="AZ87">
        <v>0</v>
      </c>
      <c r="BA87">
        <v>147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0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0</v>
      </c>
      <c r="BQ87">
        <v>0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0</v>
      </c>
      <c r="CX87">
        <f>ROUND(Y87*Source!I306,9)</f>
        <v>4.6349999999999998</v>
      </c>
      <c r="CY87">
        <f t="shared" si="35"/>
        <v>0</v>
      </c>
      <c r="CZ87">
        <f t="shared" si="36"/>
        <v>0</v>
      </c>
      <c r="DA87">
        <f t="shared" si="37"/>
        <v>1</v>
      </c>
      <c r="DB87">
        <f t="shared" si="38"/>
        <v>0</v>
      </c>
      <c r="DC87">
        <f t="shared" si="39"/>
        <v>0</v>
      </c>
      <c r="DD87" t="s">
        <v>3</v>
      </c>
      <c r="DE87" t="s">
        <v>3</v>
      </c>
      <c r="DF87">
        <f t="shared" si="27"/>
        <v>0</v>
      </c>
      <c r="DG87">
        <f t="shared" si="32"/>
        <v>0</v>
      </c>
      <c r="DH87">
        <f t="shared" si="33"/>
        <v>0</v>
      </c>
      <c r="DI87">
        <f t="shared" si="28"/>
        <v>0</v>
      </c>
      <c r="DJ87">
        <f t="shared" si="40"/>
        <v>0</v>
      </c>
      <c r="DK87">
        <v>0</v>
      </c>
    </row>
    <row r="88" spans="1:115" x14ac:dyDescent="0.2">
      <c r="A88">
        <f>ROW(Source!A307)</f>
        <v>307</v>
      </c>
      <c r="B88">
        <v>54346617</v>
      </c>
      <c r="C88">
        <v>54347416</v>
      </c>
      <c r="D88">
        <v>30515951</v>
      </c>
      <c r="E88">
        <v>30515945</v>
      </c>
      <c r="F88">
        <v>1</v>
      </c>
      <c r="G88">
        <v>30515945</v>
      </c>
      <c r="H88">
        <v>1</v>
      </c>
      <c r="I88" t="s">
        <v>380</v>
      </c>
      <c r="J88" t="s">
        <v>3</v>
      </c>
      <c r="K88" t="s">
        <v>381</v>
      </c>
      <c r="L88">
        <v>1191</v>
      </c>
      <c r="N88">
        <v>1013</v>
      </c>
      <c r="O88" t="s">
        <v>382</v>
      </c>
      <c r="P88" t="s">
        <v>382</v>
      </c>
      <c r="Q88">
        <v>1</v>
      </c>
      <c r="W88">
        <v>0</v>
      </c>
      <c r="X88">
        <v>476480486</v>
      </c>
      <c r="Y88">
        <f t="shared" si="34"/>
        <v>5.55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1</v>
      </c>
      <c r="AJ88">
        <v>1</v>
      </c>
      <c r="AK88">
        <v>1</v>
      </c>
      <c r="AL88">
        <v>1</v>
      </c>
      <c r="AN88">
        <v>0</v>
      </c>
      <c r="AO88">
        <v>1</v>
      </c>
      <c r="AP88">
        <v>1</v>
      </c>
      <c r="AQ88">
        <v>0</v>
      </c>
      <c r="AR88">
        <v>0</v>
      </c>
      <c r="AS88" t="s">
        <v>3</v>
      </c>
      <c r="AT88">
        <v>18.5</v>
      </c>
      <c r="AU88" t="s">
        <v>35</v>
      </c>
      <c r="AV88">
        <v>1</v>
      </c>
      <c r="AW88">
        <v>2</v>
      </c>
      <c r="AX88">
        <v>54347418</v>
      </c>
      <c r="AY88">
        <v>1</v>
      </c>
      <c r="AZ88">
        <v>0</v>
      </c>
      <c r="BA88">
        <v>148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0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CX88">
        <f>ROUND(Y88*Source!I307,9)</f>
        <v>14.8185</v>
      </c>
      <c r="CY88">
        <f t="shared" si="35"/>
        <v>0</v>
      </c>
      <c r="CZ88">
        <f t="shared" si="36"/>
        <v>0</v>
      </c>
      <c r="DA88">
        <f t="shared" si="37"/>
        <v>1</v>
      </c>
      <c r="DB88">
        <f t="shared" si="38"/>
        <v>0</v>
      </c>
      <c r="DC88">
        <f t="shared" si="39"/>
        <v>0</v>
      </c>
      <c r="DD88" t="s">
        <v>3</v>
      </c>
      <c r="DE88" t="s">
        <v>3</v>
      </c>
      <c r="DF88">
        <f t="shared" si="27"/>
        <v>0</v>
      </c>
      <c r="DG88">
        <f t="shared" si="32"/>
        <v>0</v>
      </c>
      <c r="DH88">
        <f t="shared" si="33"/>
        <v>0</v>
      </c>
      <c r="DI88">
        <f t="shared" si="28"/>
        <v>0</v>
      </c>
      <c r="DJ88">
        <f t="shared" si="40"/>
        <v>0</v>
      </c>
      <c r="DK88">
        <v>0</v>
      </c>
    </row>
    <row r="89" spans="1:115" x14ac:dyDescent="0.2">
      <c r="A89">
        <f>ROW(Source!A308)</f>
        <v>308</v>
      </c>
      <c r="B89">
        <v>54346617</v>
      </c>
      <c r="C89">
        <v>54347419</v>
      </c>
      <c r="D89">
        <v>30515951</v>
      </c>
      <c r="E89">
        <v>30515945</v>
      </c>
      <c r="F89">
        <v>1</v>
      </c>
      <c r="G89">
        <v>30515945</v>
      </c>
      <c r="H89">
        <v>1</v>
      </c>
      <c r="I89" t="s">
        <v>380</v>
      </c>
      <c r="J89" t="s">
        <v>3</v>
      </c>
      <c r="K89" t="s">
        <v>381</v>
      </c>
      <c r="L89">
        <v>1191</v>
      </c>
      <c r="N89">
        <v>1013</v>
      </c>
      <c r="O89" t="s">
        <v>382</v>
      </c>
      <c r="P89" t="s">
        <v>382</v>
      </c>
      <c r="Q89">
        <v>1</v>
      </c>
      <c r="W89">
        <v>0</v>
      </c>
      <c r="X89">
        <v>476480486</v>
      </c>
      <c r="Y89">
        <f t="shared" si="34"/>
        <v>5.55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1</v>
      </c>
      <c r="AJ89">
        <v>1</v>
      </c>
      <c r="AK89">
        <v>1</v>
      </c>
      <c r="AL89">
        <v>1</v>
      </c>
      <c r="AN89">
        <v>0</v>
      </c>
      <c r="AO89">
        <v>1</v>
      </c>
      <c r="AP89">
        <v>1</v>
      </c>
      <c r="AQ89">
        <v>0</v>
      </c>
      <c r="AR89">
        <v>0</v>
      </c>
      <c r="AS89" t="s">
        <v>3</v>
      </c>
      <c r="AT89">
        <v>18.5</v>
      </c>
      <c r="AU89" t="s">
        <v>35</v>
      </c>
      <c r="AV89">
        <v>1</v>
      </c>
      <c r="AW89">
        <v>2</v>
      </c>
      <c r="AX89">
        <v>54347421</v>
      </c>
      <c r="AY89">
        <v>1</v>
      </c>
      <c r="AZ89">
        <v>0</v>
      </c>
      <c r="BA89">
        <v>149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0</v>
      </c>
      <c r="BV89">
        <v>0</v>
      </c>
      <c r="BW89">
        <v>0</v>
      </c>
      <c r="CX89">
        <f>ROUND(Y89*Source!I308,9)</f>
        <v>5.55</v>
      </c>
      <c r="CY89">
        <f t="shared" si="35"/>
        <v>0</v>
      </c>
      <c r="CZ89">
        <f t="shared" si="36"/>
        <v>0</v>
      </c>
      <c r="DA89">
        <f t="shared" si="37"/>
        <v>1</v>
      </c>
      <c r="DB89">
        <f t="shared" si="38"/>
        <v>0</v>
      </c>
      <c r="DC89">
        <f t="shared" si="39"/>
        <v>0</v>
      </c>
      <c r="DD89" t="s">
        <v>3</v>
      </c>
      <c r="DE89" t="s">
        <v>3</v>
      </c>
      <c r="DF89">
        <f t="shared" si="27"/>
        <v>0</v>
      </c>
      <c r="DG89">
        <f t="shared" si="32"/>
        <v>0</v>
      </c>
      <c r="DH89">
        <f t="shared" si="33"/>
        <v>0</v>
      </c>
      <c r="DI89">
        <f t="shared" si="28"/>
        <v>0</v>
      </c>
      <c r="DJ89">
        <f t="shared" si="40"/>
        <v>0</v>
      </c>
      <c r="DK89">
        <v>0</v>
      </c>
    </row>
    <row r="90" spans="1:115" x14ac:dyDescent="0.2">
      <c r="A90">
        <f>ROW(Source!A345)</f>
        <v>345</v>
      </c>
      <c r="B90">
        <v>54346617</v>
      </c>
      <c r="C90">
        <v>54347480</v>
      </c>
      <c r="D90">
        <v>30515951</v>
      </c>
      <c r="E90">
        <v>30515945</v>
      </c>
      <c r="F90">
        <v>1</v>
      </c>
      <c r="G90">
        <v>30515945</v>
      </c>
      <c r="H90">
        <v>1</v>
      </c>
      <c r="I90" t="s">
        <v>380</v>
      </c>
      <c r="J90" t="s">
        <v>3</v>
      </c>
      <c r="K90" t="s">
        <v>381</v>
      </c>
      <c r="L90">
        <v>1191</v>
      </c>
      <c r="N90">
        <v>1013</v>
      </c>
      <c r="O90" t="s">
        <v>382</v>
      </c>
      <c r="P90" t="s">
        <v>382</v>
      </c>
      <c r="Q90">
        <v>1</v>
      </c>
      <c r="W90">
        <v>0</v>
      </c>
      <c r="X90">
        <v>476480486</v>
      </c>
      <c r="Y90">
        <f t="shared" ref="Y90:Y126" si="41">AT90</f>
        <v>5.98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1</v>
      </c>
      <c r="AJ90">
        <v>1</v>
      </c>
      <c r="AK90">
        <v>1</v>
      </c>
      <c r="AL90">
        <v>1</v>
      </c>
      <c r="AN90">
        <v>0</v>
      </c>
      <c r="AO90">
        <v>1</v>
      </c>
      <c r="AP90">
        <v>0</v>
      </c>
      <c r="AQ90">
        <v>0</v>
      </c>
      <c r="AR90">
        <v>0</v>
      </c>
      <c r="AS90" t="s">
        <v>3</v>
      </c>
      <c r="AT90">
        <v>5.98</v>
      </c>
      <c r="AU90" t="s">
        <v>3</v>
      </c>
      <c r="AV90">
        <v>1</v>
      </c>
      <c r="AW90">
        <v>2</v>
      </c>
      <c r="AX90">
        <v>54347485</v>
      </c>
      <c r="AY90">
        <v>1</v>
      </c>
      <c r="AZ90">
        <v>0</v>
      </c>
      <c r="BA90">
        <v>150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0</v>
      </c>
      <c r="BN90">
        <v>0</v>
      </c>
      <c r="BO90">
        <v>0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0</v>
      </c>
      <c r="BV90">
        <v>0</v>
      </c>
      <c r="BW90">
        <v>0</v>
      </c>
      <c r="CX90">
        <f>ROUND(Y90*Source!I345,9)</f>
        <v>11.96</v>
      </c>
      <c r="CY90">
        <f t="shared" si="35"/>
        <v>0</v>
      </c>
      <c r="CZ90">
        <f t="shared" si="36"/>
        <v>0</v>
      </c>
      <c r="DA90">
        <f t="shared" si="37"/>
        <v>1</v>
      </c>
      <c r="DB90">
        <f t="shared" ref="DB90:DB126" si="42">ROUND(ROUND(AT90*CZ90,2),6)</f>
        <v>0</v>
      </c>
      <c r="DC90">
        <f t="shared" ref="DC90:DC126" si="43">ROUND(ROUND(AT90*AG90,2),6)</f>
        <v>0</v>
      </c>
      <c r="DD90" t="s">
        <v>3</v>
      </c>
      <c r="DE90" t="s">
        <v>3</v>
      </c>
      <c r="DF90">
        <f t="shared" si="27"/>
        <v>0</v>
      </c>
      <c r="DG90">
        <f t="shared" si="32"/>
        <v>0</v>
      </c>
      <c r="DH90">
        <f t="shared" si="33"/>
        <v>0</v>
      </c>
      <c r="DI90">
        <f t="shared" si="28"/>
        <v>0</v>
      </c>
      <c r="DJ90">
        <f t="shared" si="40"/>
        <v>0</v>
      </c>
      <c r="DK90">
        <v>0</v>
      </c>
    </row>
    <row r="91" spans="1:115" x14ac:dyDescent="0.2">
      <c r="A91">
        <f>ROW(Source!A345)</f>
        <v>345</v>
      </c>
      <c r="B91">
        <v>54346617</v>
      </c>
      <c r="C91">
        <v>54347480</v>
      </c>
      <c r="D91">
        <v>30595660</v>
      </c>
      <c r="E91">
        <v>1</v>
      </c>
      <c r="F91">
        <v>1</v>
      </c>
      <c r="G91">
        <v>30515945</v>
      </c>
      <c r="H91">
        <v>2</v>
      </c>
      <c r="I91" t="s">
        <v>400</v>
      </c>
      <c r="J91" t="s">
        <v>401</v>
      </c>
      <c r="K91" t="s">
        <v>402</v>
      </c>
      <c r="L91">
        <v>1367</v>
      </c>
      <c r="N91">
        <v>1011</v>
      </c>
      <c r="O91" t="s">
        <v>162</v>
      </c>
      <c r="P91" t="s">
        <v>162</v>
      </c>
      <c r="Q91">
        <v>1</v>
      </c>
      <c r="W91">
        <v>0</v>
      </c>
      <c r="X91">
        <v>776244494</v>
      </c>
      <c r="Y91">
        <f t="shared" si="41"/>
        <v>1.6</v>
      </c>
      <c r="AA91">
        <v>0</v>
      </c>
      <c r="AB91">
        <v>1901.21</v>
      </c>
      <c r="AC91">
        <v>487.1</v>
      </c>
      <c r="AD91">
        <v>0</v>
      </c>
      <c r="AE91">
        <v>0</v>
      </c>
      <c r="AF91">
        <v>180.5</v>
      </c>
      <c r="AG91">
        <v>15.63</v>
      </c>
      <c r="AH91">
        <v>0</v>
      </c>
      <c r="AI91">
        <v>1</v>
      </c>
      <c r="AJ91">
        <v>9.69</v>
      </c>
      <c r="AK91">
        <v>28.67</v>
      </c>
      <c r="AL91">
        <v>1</v>
      </c>
      <c r="AN91">
        <v>0</v>
      </c>
      <c r="AO91">
        <v>1</v>
      </c>
      <c r="AP91">
        <v>0</v>
      </c>
      <c r="AQ91">
        <v>0</v>
      </c>
      <c r="AR91">
        <v>0</v>
      </c>
      <c r="AS91" t="s">
        <v>3</v>
      </c>
      <c r="AT91">
        <v>1.6</v>
      </c>
      <c r="AU91" t="s">
        <v>3</v>
      </c>
      <c r="AV91">
        <v>0</v>
      </c>
      <c r="AW91">
        <v>2</v>
      </c>
      <c r="AX91">
        <v>54347486</v>
      </c>
      <c r="AY91">
        <v>1</v>
      </c>
      <c r="AZ91">
        <v>0</v>
      </c>
      <c r="BA91">
        <v>151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0</v>
      </c>
      <c r="BQ91">
        <v>0</v>
      </c>
      <c r="BR91">
        <v>0</v>
      </c>
      <c r="BS91">
        <v>0</v>
      </c>
      <c r="BT91">
        <v>0</v>
      </c>
      <c r="BU91">
        <v>0</v>
      </c>
      <c r="BV91">
        <v>0</v>
      </c>
      <c r="BW91">
        <v>0</v>
      </c>
      <c r="CX91">
        <f>ROUND(Y91*Source!I345,9)</f>
        <v>3.2</v>
      </c>
      <c r="CY91">
        <f>AB91</f>
        <v>1901.21</v>
      </c>
      <c r="CZ91">
        <f>AF91</f>
        <v>180.5</v>
      </c>
      <c r="DA91">
        <f>AJ91</f>
        <v>9.69</v>
      </c>
      <c r="DB91">
        <f t="shared" si="42"/>
        <v>288.8</v>
      </c>
      <c r="DC91">
        <f t="shared" si="43"/>
        <v>25.01</v>
      </c>
      <c r="DD91" t="s">
        <v>3</v>
      </c>
      <c r="DE91" t="s">
        <v>3</v>
      </c>
      <c r="DF91">
        <f t="shared" si="27"/>
        <v>0</v>
      </c>
      <c r="DG91">
        <f>ROUND(ROUND(AF91*CX91,2)*AJ91,2)</f>
        <v>5596.94</v>
      </c>
      <c r="DH91">
        <f>ROUND(ROUND(AG91*CX91,2)*AK91,2)</f>
        <v>1434.07</v>
      </c>
      <c r="DI91">
        <f t="shared" si="28"/>
        <v>0</v>
      </c>
      <c r="DJ91">
        <f>DG91</f>
        <v>5596.94</v>
      </c>
      <c r="DK91">
        <v>0</v>
      </c>
    </row>
    <row r="92" spans="1:115" x14ac:dyDescent="0.2">
      <c r="A92">
        <f>ROW(Source!A345)</f>
        <v>345</v>
      </c>
      <c r="B92">
        <v>54346617</v>
      </c>
      <c r="C92">
        <v>54347480</v>
      </c>
      <c r="D92">
        <v>30516999</v>
      </c>
      <c r="E92">
        <v>30515945</v>
      </c>
      <c r="F92">
        <v>1</v>
      </c>
      <c r="G92">
        <v>30515945</v>
      </c>
      <c r="H92">
        <v>2</v>
      </c>
      <c r="I92" t="s">
        <v>392</v>
      </c>
      <c r="J92" t="s">
        <v>3</v>
      </c>
      <c r="K92" t="s">
        <v>393</v>
      </c>
      <c r="L92">
        <v>1344</v>
      </c>
      <c r="N92">
        <v>1008</v>
      </c>
      <c r="O92" t="s">
        <v>394</v>
      </c>
      <c r="P92" t="s">
        <v>394</v>
      </c>
      <c r="Q92">
        <v>1</v>
      </c>
      <c r="W92">
        <v>0</v>
      </c>
      <c r="X92">
        <v>-1180195794</v>
      </c>
      <c r="Y92">
        <f t="shared" si="41"/>
        <v>49.87</v>
      </c>
      <c r="AA92">
        <v>0</v>
      </c>
      <c r="AB92">
        <v>1.0900000000000001</v>
      </c>
      <c r="AC92">
        <v>0</v>
      </c>
      <c r="AD92">
        <v>0</v>
      </c>
      <c r="AE92">
        <v>0</v>
      </c>
      <c r="AF92">
        <v>1</v>
      </c>
      <c r="AG92">
        <v>0</v>
      </c>
      <c r="AH92">
        <v>0</v>
      </c>
      <c r="AI92">
        <v>1</v>
      </c>
      <c r="AJ92">
        <v>1</v>
      </c>
      <c r="AK92">
        <v>1</v>
      </c>
      <c r="AL92">
        <v>1</v>
      </c>
      <c r="AN92">
        <v>0</v>
      </c>
      <c r="AO92">
        <v>1</v>
      </c>
      <c r="AP92">
        <v>0</v>
      </c>
      <c r="AQ92">
        <v>0</v>
      </c>
      <c r="AR92">
        <v>0</v>
      </c>
      <c r="AS92" t="s">
        <v>3</v>
      </c>
      <c r="AT92">
        <v>49.87</v>
      </c>
      <c r="AU92" t="s">
        <v>3</v>
      </c>
      <c r="AV92">
        <v>0</v>
      </c>
      <c r="AW92">
        <v>2</v>
      </c>
      <c r="AX92">
        <v>54347487</v>
      </c>
      <c r="AY92">
        <v>1</v>
      </c>
      <c r="AZ92">
        <v>0</v>
      </c>
      <c r="BA92">
        <v>152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0</v>
      </c>
      <c r="BI92">
        <v>0</v>
      </c>
      <c r="BJ92">
        <v>0</v>
      </c>
      <c r="BK92">
        <v>0</v>
      </c>
      <c r="BL92">
        <v>0</v>
      </c>
      <c r="BM92">
        <v>0</v>
      </c>
      <c r="BN92">
        <v>0</v>
      </c>
      <c r="BO92">
        <v>0</v>
      </c>
      <c r="BP92">
        <v>0</v>
      </c>
      <c r="BQ92">
        <v>0</v>
      </c>
      <c r="BR92">
        <v>0</v>
      </c>
      <c r="BS92">
        <v>0</v>
      </c>
      <c r="BT92">
        <v>0</v>
      </c>
      <c r="BU92">
        <v>0</v>
      </c>
      <c r="BV92">
        <v>0</v>
      </c>
      <c r="BW92">
        <v>0</v>
      </c>
      <c r="CX92">
        <f>ROUND(Y92*Source!I345,9)</f>
        <v>99.74</v>
      </c>
      <c r="CY92">
        <f>AB92</f>
        <v>1.0900000000000001</v>
      </c>
      <c r="CZ92">
        <f>AF92</f>
        <v>1</v>
      </c>
      <c r="DA92">
        <f>AJ92</f>
        <v>1</v>
      </c>
      <c r="DB92">
        <f t="shared" si="42"/>
        <v>49.87</v>
      </c>
      <c r="DC92">
        <f t="shared" si="43"/>
        <v>0</v>
      </c>
      <c r="DD92" t="s">
        <v>3</v>
      </c>
      <c r="DE92" t="s">
        <v>3</v>
      </c>
      <c r="DF92">
        <f t="shared" si="27"/>
        <v>0</v>
      </c>
      <c r="DG92">
        <f>ROUND(AF92*CX92,2)</f>
        <v>99.74</v>
      </c>
      <c r="DH92">
        <f>ROUND(AG92*CX92,2)</f>
        <v>0</v>
      </c>
      <c r="DI92">
        <f t="shared" si="28"/>
        <v>0</v>
      </c>
      <c r="DJ92">
        <f>DG92</f>
        <v>99.74</v>
      </c>
      <c r="DK92">
        <v>0</v>
      </c>
    </row>
    <row r="93" spans="1:115" x14ac:dyDescent="0.2">
      <c r="A93">
        <f>ROW(Source!A345)</f>
        <v>345</v>
      </c>
      <c r="B93">
        <v>54346617</v>
      </c>
      <c r="C93">
        <v>54347480</v>
      </c>
      <c r="D93">
        <v>30541208</v>
      </c>
      <c r="E93">
        <v>30515945</v>
      </c>
      <c r="F93">
        <v>1</v>
      </c>
      <c r="G93">
        <v>30515945</v>
      </c>
      <c r="H93">
        <v>3</v>
      </c>
      <c r="I93" t="s">
        <v>395</v>
      </c>
      <c r="J93" t="s">
        <v>3</v>
      </c>
      <c r="K93" t="s">
        <v>396</v>
      </c>
      <c r="L93">
        <v>1344</v>
      </c>
      <c r="N93">
        <v>1008</v>
      </c>
      <c r="O93" t="s">
        <v>394</v>
      </c>
      <c r="P93" t="s">
        <v>394</v>
      </c>
      <c r="Q93">
        <v>1</v>
      </c>
      <c r="W93">
        <v>0</v>
      </c>
      <c r="X93">
        <v>-94250534</v>
      </c>
      <c r="Y93">
        <f t="shared" si="41"/>
        <v>9.8000000000000007</v>
      </c>
      <c r="AA93">
        <v>1</v>
      </c>
      <c r="AB93">
        <v>0</v>
      </c>
      <c r="AC93">
        <v>0</v>
      </c>
      <c r="AD93">
        <v>0</v>
      </c>
      <c r="AE93">
        <v>1</v>
      </c>
      <c r="AF93">
        <v>0</v>
      </c>
      <c r="AG93">
        <v>0</v>
      </c>
      <c r="AH93">
        <v>0</v>
      </c>
      <c r="AI93">
        <v>1</v>
      </c>
      <c r="AJ93">
        <v>1</v>
      </c>
      <c r="AK93">
        <v>1</v>
      </c>
      <c r="AL93">
        <v>1</v>
      </c>
      <c r="AN93">
        <v>0</v>
      </c>
      <c r="AO93">
        <v>1</v>
      </c>
      <c r="AP93">
        <v>0</v>
      </c>
      <c r="AQ93">
        <v>0</v>
      </c>
      <c r="AR93">
        <v>0</v>
      </c>
      <c r="AS93" t="s">
        <v>3</v>
      </c>
      <c r="AT93">
        <v>9.8000000000000007</v>
      </c>
      <c r="AU93" t="s">
        <v>3</v>
      </c>
      <c r="AV93">
        <v>0</v>
      </c>
      <c r="AW93">
        <v>2</v>
      </c>
      <c r="AX93">
        <v>54347496</v>
      </c>
      <c r="AY93">
        <v>1</v>
      </c>
      <c r="AZ93">
        <v>0</v>
      </c>
      <c r="BA93">
        <v>161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0</v>
      </c>
      <c r="BI93">
        <v>0</v>
      </c>
      <c r="BJ93">
        <v>0</v>
      </c>
      <c r="BK93">
        <v>0</v>
      </c>
      <c r="BL93">
        <v>0</v>
      </c>
      <c r="BM93">
        <v>0</v>
      </c>
      <c r="BN93">
        <v>0</v>
      </c>
      <c r="BO93">
        <v>0</v>
      </c>
      <c r="BP93">
        <v>0</v>
      </c>
      <c r="BQ93">
        <v>0</v>
      </c>
      <c r="BR93">
        <v>0</v>
      </c>
      <c r="BS93">
        <v>0</v>
      </c>
      <c r="BT93">
        <v>0</v>
      </c>
      <c r="BU93">
        <v>0</v>
      </c>
      <c r="BV93">
        <v>0</v>
      </c>
      <c r="BW93">
        <v>0</v>
      </c>
      <c r="CX93">
        <f>ROUND(Y93*Source!I345,9)</f>
        <v>19.600000000000001</v>
      </c>
      <c r="CY93">
        <f>AA93</f>
        <v>1</v>
      </c>
      <c r="CZ93">
        <f>AE93</f>
        <v>1</v>
      </c>
      <c r="DA93">
        <f>AI93</f>
        <v>1</v>
      </c>
      <c r="DB93">
        <f t="shared" si="42"/>
        <v>9.8000000000000007</v>
      </c>
      <c r="DC93">
        <f t="shared" si="43"/>
        <v>0</v>
      </c>
      <c r="DD93" t="s">
        <v>3</v>
      </c>
      <c r="DE93" t="s">
        <v>3</v>
      </c>
      <c r="DF93">
        <f t="shared" si="27"/>
        <v>19.600000000000001</v>
      </c>
      <c r="DG93">
        <f>ROUND(AF93*CX93,2)</f>
        <v>0</v>
      </c>
      <c r="DH93">
        <f>ROUND(AG93*CX93,2)</f>
        <v>0</v>
      </c>
      <c r="DI93">
        <f t="shared" si="28"/>
        <v>0</v>
      </c>
      <c r="DJ93">
        <f>DF93</f>
        <v>19.600000000000001</v>
      </c>
      <c r="DK93">
        <v>0</v>
      </c>
    </row>
    <row r="94" spans="1:115" x14ac:dyDescent="0.2">
      <c r="A94">
        <f>ROW(Source!A346)</f>
        <v>346</v>
      </c>
      <c r="B94">
        <v>54346617</v>
      </c>
      <c r="C94">
        <v>54347497</v>
      </c>
      <c r="D94">
        <v>30515951</v>
      </c>
      <c r="E94">
        <v>30515945</v>
      </c>
      <c r="F94">
        <v>1</v>
      </c>
      <c r="G94">
        <v>30515945</v>
      </c>
      <c r="H94">
        <v>1</v>
      </c>
      <c r="I94" t="s">
        <v>380</v>
      </c>
      <c r="J94" t="s">
        <v>3</v>
      </c>
      <c r="K94" t="s">
        <v>381</v>
      </c>
      <c r="L94">
        <v>1191</v>
      </c>
      <c r="N94">
        <v>1013</v>
      </c>
      <c r="O94" t="s">
        <v>382</v>
      </c>
      <c r="P94" t="s">
        <v>382</v>
      </c>
      <c r="Q94">
        <v>1</v>
      </c>
      <c r="W94">
        <v>0</v>
      </c>
      <c r="X94">
        <v>476480486</v>
      </c>
      <c r="Y94">
        <f t="shared" si="41"/>
        <v>87.48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1</v>
      </c>
      <c r="AJ94">
        <v>1</v>
      </c>
      <c r="AK94">
        <v>1</v>
      </c>
      <c r="AL94">
        <v>1</v>
      </c>
      <c r="AN94">
        <v>0</v>
      </c>
      <c r="AO94">
        <v>1</v>
      </c>
      <c r="AP94">
        <v>1</v>
      </c>
      <c r="AQ94">
        <v>0</v>
      </c>
      <c r="AR94">
        <v>0</v>
      </c>
      <c r="AS94" t="s">
        <v>3</v>
      </c>
      <c r="AT94">
        <v>87.48</v>
      </c>
      <c r="AU94" t="s">
        <v>3</v>
      </c>
      <c r="AV94">
        <v>1</v>
      </c>
      <c r="AW94">
        <v>2</v>
      </c>
      <c r="AX94">
        <v>54347499</v>
      </c>
      <c r="AY94">
        <v>1</v>
      </c>
      <c r="AZ94">
        <v>0</v>
      </c>
      <c r="BA94">
        <v>162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0</v>
      </c>
      <c r="BI94">
        <v>0</v>
      </c>
      <c r="BJ94">
        <v>0</v>
      </c>
      <c r="BK94">
        <v>0</v>
      </c>
      <c r="BL94">
        <v>0</v>
      </c>
      <c r="BM94">
        <v>0</v>
      </c>
      <c r="BN94">
        <v>0</v>
      </c>
      <c r="BO94">
        <v>0</v>
      </c>
      <c r="BP94">
        <v>0</v>
      </c>
      <c r="BQ94">
        <v>0</v>
      </c>
      <c r="BR94">
        <v>0</v>
      </c>
      <c r="BS94">
        <v>0</v>
      </c>
      <c r="BT94">
        <v>0</v>
      </c>
      <c r="BU94">
        <v>0</v>
      </c>
      <c r="BV94">
        <v>0</v>
      </c>
      <c r="BW94">
        <v>0</v>
      </c>
      <c r="CX94">
        <f>ROUND(Y94*Source!I346,9)</f>
        <v>292.35816</v>
      </c>
      <c r="CY94">
        <f>AD94</f>
        <v>0</v>
      </c>
      <c r="CZ94">
        <f>AH94</f>
        <v>0</v>
      </c>
      <c r="DA94">
        <f>AL94</f>
        <v>1</v>
      </c>
      <c r="DB94">
        <f t="shared" si="42"/>
        <v>0</v>
      </c>
      <c r="DC94">
        <f t="shared" si="43"/>
        <v>0</v>
      </c>
      <c r="DD94" t="s">
        <v>3</v>
      </c>
      <c r="DE94" t="s">
        <v>3</v>
      </c>
      <c r="DF94">
        <f t="shared" si="27"/>
        <v>0</v>
      </c>
      <c r="DG94">
        <f>ROUND(AF94*CX94,2)</f>
        <v>0</v>
      </c>
      <c r="DH94">
        <f>ROUND(AG94*CX94,2)</f>
        <v>0</v>
      </c>
      <c r="DI94">
        <f t="shared" si="28"/>
        <v>0</v>
      </c>
      <c r="DJ94">
        <f>DI94</f>
        <v>0</v>
      </c>
      <c r="DK94">
        <v>0</v>
      </c>
    </row>
    <row r="95" spans="1:115" x14ac:dyDescent="0.2">
      <c r="A95">
        <f>ROW(Source!A347)</f>
        <v>347</v>
      </c>
      <c r="B95">
        <v>54346617</v>
      </c>
      <c r="C95">
        <v>54347500</v>
      </c>
      <c r="D95">
        <v>30515951</v>
      </c>
      <c r="E95">
        <v>30515945</v>
      </c>
      <c r="F95">
        <v>1</v>
      </c>
      <c r="G95">
        <v>30515945</v>
      </c>
      <c r="H95">
        <v>1</v>
      </c>
      <c r="I95" t="s">
        <v>380</v>
      </c>
      <c r="J95" t="s">
        <v>3</v>
      </c>
      <c r="K95" t="s">
        <v>381</v>
      </c>
      <c r="L95">
        <v>1191</v>
      </c>
      <c r="N95">
        <v>1013</v>
      </c>
      <c r="O95" t="s">
        <v>382</v>
      </c>
      <c r="P95" t="s">
        <v>382</v>
      </c>
      <c r="Q95">
        <v>1</v>
      </c>
      <c r="W95">
        <v>0</v>
      </c>
      <c r="X95">
        <v>476480486</v>
      </c>
      <c r="Y95">
        <f t="shared" si="41"/>
        <v>0.24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1</v>
      </c>
      <c r="AJ95">
        <v>1</v>
      </c>
      <c r="AK95">
        <v>1</v>
      </c>
      <c r="AL95">
        <v>1</v>
      </c>
      <c r="AN95">
        <v>0</v>
      </c>
      <c r="AO95">
        <v>1</v>
      </c>
      <c r="AP95">
        <v>1</v>
      </c>
      <c r="AQ95">
        <v>0</v>
      </c>
      <c r="AR95">
        <v>0</v>
      </c>
      <c r="AS95" t="s">
        <v>3</v>
      </c>
      <c r="AT95">
        <v>0.24</v>
      </c>
      <c r="AU95" t="s">
        <v>3</v>
      </c>
      <c r="AV95">
        <v>1</v>
      </c>
      <c r="AW95">
        <v>2</v>
      </c>
      <c r="AX95">
        <v>54347502</v>
      </c>
      <c r="AY95">
        <v>1</v>
      </c>
      <c r="AZ95">
        <v>0</v>
      </c>
      <c r="BA95">
        <v>163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0</v>
      </c>
      <c r="BI95">
        <v>0</v>
      </c>
      <c r="BJ95">
        <v>0</v>
      </c>
      <c r="BK95">
        <v>0</v>
      </c>
      <c r="BL95">
        <v>0</v>
      </c>
      <c r="BM95">
        <v>0</v>
      </c>
      <c r="BN95">
        <v>0</v>
      </c>
      <c r="BO95">
        <v>0</v>
      </c>
      <c r="BP95">
        <v>0</v>
      </c>
      <c r="BQ95">
        <v>0</v>
      </c>
      <c r="BR95">
        <v>0</v>
      </c>
      <c r="BS95">
        <v>0</v>
      </c>
      <c r="BT95">
        <v>0</v>
      </c>
      <c r="BU95">
        <v>0</v>
      </c>
      <c r="BV95">
        <v>0</v>
      </c>
      <c r="BW95">
        <v>0</v>
      </c>
      <c r="CX95">
        <f>ROUND(Y95*Source!I347,9)</f>
        <v>44.88</v>
      </c>
      <c r="CY95">
        <f>AD95</f>
        <v>0</v>
      </c>
      <c r="CZ95">
        <f>AH95</f>
        <v>0</v>
      </c>
      <c r="DA95">
        <f>AL95</f>
        <v>1</v>
      </c>
      <c r="DB95">
        <f t="shared" si="42"/>
        <v>0</v>
      </c>
      <c r="DC95">
        <f t="shared" si="43"/>
        <v>0</v>
      </c>
      <c r="DD95" t="s">
        <v>3</v>
      </c>
      <c r="DE95" t="s">
        <v>3</v>
      </c>
      <c r="DF95">
        <f t="shared" si="27"/>
        <v>0</v>
      </c>
      <c r="DG95">
        <f>ROUND(AF95*CX95,2)</f>
        <v>0</v>
      </c>
      <c r="DH95">
        <f>ROUND(AG95*CX95,2)</f>
        <v>0</v>
      </c>
      <c r="DI95">
        <f t="shared" si="28"/>
        <v>0</v>
      </c>
      <c r="DJ95">
        <f>DI95</f>
        <v>0</v>
      </c>
      <c r="DK95">
        <v>0</v>
      </c>
    </row>
    <row r="96" spans="1:115" x14ac:dyDescent="0.2">
      <c r="A96">
        <f>ROW(Source!A348)</f>
        <v>348</v>
      </c>
      <c r="B96">
        <v>54346617</v>
      </c>
      <c r="C96">
        <v>54347503</v>
      </c>
      <c r="D96">
        <v>30515951</v>
      </c>
      <c r="E96">
        <v>30515945</v>
      </c>
      <c r="F96">
        <v>1</v>
      </c>
      <c r="G96">
        <v>30515945</v>
      </c>
      <c r="H96">
        <v>1</v>
      </c>
      <c r="I96" t="s">
        <v>380</v>
      </c>
      <c r="J96" t="s">
        <v>3</v>
      </c>
      <c r="K96" t="s">
        <v>381</v>
      </c>
      <c r="L96">
        <v>1191</v>
      </c>
      <c r="N96">
        <v>1013</v>
      </c>
      <c r="O96" t="s">
        <v>382</v>
      </c>
      <c r="P96" t="s">
        <v>382</v>
      </c>
      <c r="Q96">
        <v>1</v>
      </c>
      <c r="W96">
        <v>0</v>
      </c>
      <c r="X96">
        <v>476480486</v>
      </c>
      <c r="Y96">
        <f t="shared" si="41"/>
        <v>3.76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1</v>
      </c>
      <c r="AJ96">
        <v>1</v>
      </c>
      <c r="AK96">
        <v>1</v>
      </c>
      <c r="AL96">
        <v>1</v>
      </c>
      <c r="AN96">
        <v>0</v>
      </c>
      <c r="AO96">
        <v>1</v>
      </c>
      <c r="AP96">
        <v>1</v>
      </c>
      <c r="AQ96">
        <v>0</v>
      </c>
      <c r="AR96">
        <v>0</v>
      </c>
      <c r="AS96" t="s">
        <v>3</v>
      </c>
      <c r="AT96">
        <v>3.76</v>
      </c>
      <c r="AU96" t="s">
        <v>3</v>
      </c>
      <c r="AV96">
        <v>1</v>
      </c>
      <c r="AW96">
        <v>2</v>
      </c>
      <c r="AX96">
        <v>54347508</v>
      </c>
      <c r="AY96">
        <v>1</v>
      </c>
      <c r="AZ96">
        <v>0</v>
      </c>
      <c r="BA96">
        <v>164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0</v>
      </c>
      <c r="BI96">
        <v>0</v>
      </c>
      <c r="BJ96">
        <v>0</v>
      </c>
      <c r="BK96">
        <v>0</v>
      </c>
      <c r="BL96">
        <v>0</v>
      </c>
      <c r="BM96">
        <v>0</v>
      </c>
      <c r="BN96">
        <v>0</v>
      </c>
      <c r="BO96">
        <v>0</v>
      </c>
      <c r="BP96">
        <v>0</v>
      </c>
      <c r="BQ96">
        <v>0</v>
      </c>
      <c r="BR96">
        <v>0</v>
      </c>
      <c r="BS96">
        <v>0</v>
      </c>
      <c r="BT96">
        <v>0</v>
      </c>
      <c r="BU96">
        <v>0</v>
      </c>
      <c r="BV96">
        <v>0</v>
      </c>
      <c r="BW96">
        <v>0</v>
      </c>
      <c r="CX96">
        <f>ROUND(Y96*Source!I348,9)</f>
        <v>82.72</v>
      </c>
      <c r="CY96">
        <f>AD96</f>
        <v>0</v>
      </c>
      <c r="CZ96">
        <f>AH96</f>
        <v>0</v>
      </c>
      <c r="DA96">
        <f>AL96</f>
        <v>1</v>
      </c>
      <c r="DB96">
        <f t="shared" si="42"/>
        <v>0</v>
      </c>
      <c r="DC96">
        <f t="shared" si="43"/>
        <v>0</v>
      </c>
      <c r="DD96" t="s">
        <v>3</v>
      </c>
      <c r="DE96" t="s">
        <v>3</v>
      </c>
      <c r="DF96">
        <f t="shared" si="27"/>
        <v>0</v>
      </c>
      <c r="DG96">
        <f>ROUND(AF96*CX96,2)</f>
        <v>0</v>
      </c>
      <c r="DH96">
        <f>ROUND(AG96*CX96,2)</f>
        <v>0</v>
      </c>
      <c r="DI96">
        <f t="shared" si="28"/>
        <v>0</v>
      </c>
      <c r="DJ96">
        <f>DI96</f>
        <v>0</v>
      </c>
      <c r="DK96">
        <v>0</v>
      </c>
    </row>
    <row r="97" spans="1:115" x14ac:dyDescent="0.2">
      <c r="A97">
        <f>ROW(Source!A348)</f>
        <v>348</v>
      </c>
      <c r="B97">
        <v>54346617</v>
      </c>
      <c r="C97">
        <v>54347503</v>
      </c>
      <c r="D97">
        <v>30595422</v>
      </c>
      <c r="E97">
        <v>1</v>
      </c>
      <c r="F97">
        <v>1</v>
      </c>
      <c r="G97">
        <v>30515945</v>
      </c>
      <c r="H97">
        <v>2</v>
      </c>
      <c r="I97" t="s">
        <v>389</v>
      </c>
      <c r="J97" t="s">
        <v>390</v>
      </c>
      <c r="K97" t="s">
        <v>391</v>
      </c>
      <c r="L97">
        <v>1367</v>
      </c>
      <c r="N97">
        <v>1011</v>
      </c>
      <c r="O97" t="s">
        <v>162</v>
      </c>
      <c r="P97" t="s">
        <v>162</v>
      </c>
      <c r="Q97">
        <v>1</v>
      </c>
      <c r="W97">
        <v>0</v>
      </c>
      <c r="X97">
        <v>-2022105775</v>
      </c>
      <c r="Y97">
        <f t="shared" si="41"/>
        <v>0.85</v>
      </c>
      <c r="AA97">
        <v>0</v>
      </c>
      <c r="AB97">
        <v>2135.46</v>
      </c>
      <c r="AC97">
        <v>560.96</v>
      </c>
      <c r="AD97">
        <v>0</v>
      </c>
      <c r="AE97">
        <v>0</v>
      </c>
      <c r="AF97">
        <v>202.53</v>
      </c>
      <c r="AG97">
        <v>18</v>
      </c>
      <c r="AH97">
        <v>0</v>
      </c>
      <c r="AI97">
        <v>1</v>
      </c>
      <c r="AJ97">
        <v>9.6999999999999993</v>
      </c>
      <c r="AK97">
        <v>28.67</v>
      </c>
      <c r="AL97">
        <v>1</v>
      </c>
      <c r="AN97">
        <v>0</v>
      </c>
      <c r="AO97">
        <v>1</v>
      </c>
      <c r="AP97">
        <v>1</v>
      </c>
      <c r="AQ97">
        <v>0</v>
      </c>
      <c r="AR97">
        <v>0</v>
      </c>
      <c r="AS97" t="s">
        <v>3</v>
      </c>
      <c r="AT97">
        <v>0.85</v>
      </c>
      <c r="AU97" t="s">
        <v>3</v>
      </c>
      <c r="AV97">
        <v>0</v>
      </c>
      <c r="AW97">
        <v>2</v>
      </c>
      <c r="AX97">
        <v>54347509</v>
      </c>
      <c r="AY97">
        <v>1</v>
      </c>
      <c r="AZ97">
        <v>0</v>
      </c>
      <c r="BA97">
        <v>165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0</v>
      </c>
      <c r="BI97">
        <v>0</v>
      </c>
      <c r="BJ97">
        <v>0</v>
      </c>
      <c r="BK97">
        <v>0</v>
      </c>
      <c r="BL97">
        <v>0</v>
      </c>
      <c r="BM97">
        <v>0</v>
      </c>
      <c r="BN97">
        <v>0</v>
      </c>
      <c r="BO97">
        <v>0</v>
      </c>
      <c r="BP97">
        <v>0</v>
      </c>
      <c r="BQ97">
        <v>0</v>
      </c>
      <c r="BR97">
        <v>0</v>
      </c>
      <c r="BS97">
        <v>0</v>
      </c>
      <c r="BT97">
        <v>0</v>
      </c>
      <c r="BU97">
        <v>0</v>
      </c>
      <c r="BV97">
        <v>0</v>
      </c>
      <c r="BW97">
        <v>0</v>
      </c>
      <c r="CX97">
        <f>ROUND(Y97*Source!I348,9)</f>
        <v>18.7</v>
      </c>
      <c r="CY97">
        <f>AB97</f>
        <v>2135.46</v>
      </c>
      <c r="CZ97">
        <f>AF97</f>
        <v>202.53</v>
      </c>
      <c r="DA97">
        <f>AJ97</f>
        <v>9.6999999999999993</v>
      </c>
      <c r="DB97">
        <f t="shared" si="42"/>
        <v>172.15</v>
      </c>
      <c r="DC97">
        <f t="shared" si="43"/>
        <v>15.3</v>
      </c>
      <c r="DD97" t="s">
        <v>3</v>
      </c>
      <c r="DE97" t="s">
        <v>3</v>
      </c>
      <c r="DF97">
        <f t="shared" ref="DF97:DF128" si="44">ROUND(AE97*CX97,2)</f>
        <v>0</v>
      </c>
      <c r="DG97">
        <f>ROUND(ROUND(AF97*CX97,2)*AJ97,2)</f>
        <v>36736.910000000003</v>
      </c>
      <c r="DH97">
        <f>ROUND(ROUND(AG97*CX97,2)*AK97,2)</f>
        <v>9650.32</v>
      </c>
      <c r="DI97">
        <f t="shared" ref="DI97:DI128" si="45">ROUND(AH97*CX97,2)</f>
        <v>0</v>
      </c>
      <c r="DJ97">
        <f>DG97</f>
        <v>36736.910000000003</v>
      </c>
      <c r="DK97">
        <v>0</v>
      </c>
    </row>
    <row r="98" spans="1:115" x14ac:dyDescent="0.2">
      <c r="A98">
        <f>ROW(Source!A348)</f>
        <v>348</v>
      </c>
      <c r="B98">
        <v>54346617</v>
      </c>
      <c r="C98">
        <v>54347503</v>
      </c>
      <c r="D98">
        <v>30516999</v>
      </c>
      <c r="E98">
        <v>30515945</v>
      </c>
      <c r="F98">
        <v>1</v>
      </c>
      <c r="G98">
        <v>30515945</v>
      </c>
      <c r="H98">
        <v>2</v>
      </c>
      <c r="I98" t="s">
        <v>392</v>
      </c>
      <c r="J98" t="s">
        <v>3</v>
      </c>
      <c r="K98" t="s">
        <v>393</v>
      </c>
      <c r="L98">
        <v>1344</v>
      </c>
      <c r="N98">
        <v>1008</v>
      </c>
      <c r="O98" t="s">
        <v>394</v>
      </c>
      <c r="P98" t="s">
        <v>394</v>
      </c>
      <c r="Q98">
        <v>1</v>
      </c>
      <c r="W98">
        <v>0</v>
      </c>
      <c r="X98">
        <v>-1180195794</v>
      </c>
      <c r="Y98">
        <f t="shared" si="41"/>
        <v>15.63</v>
      </c>
      <c r="AA98">
        <v>0</v>
      </c>
      <c r="AB98">
        <v>1.0900000000000001</v>
      </c>
      <c r="AC98">
        <v>0</v>
      </c>
      <c r="AD98">
        <v>0</v>
      </c>
      <c r="AE98">
        <v>0</v>
      </c>
      <c r="AF98">
        <v>1</v>
      </c>
      <c r="AG98">
        <v>0</v>
      </c>
      <c r="AH98">
        <v>0</v>
      </c>
      <c r="AI98">
        <v>1</v>
      </c>
      <c r="AJ98">
        <v>1</v>
      </c>
      <c r="AK98">
        <v>1</v>
      </c>
      <c r="AL98">
        <v>1</v>
      </c>
      <c r="AN98">
        <v>0</v>
      </c>
      <c r="AO98">
        <v>1</v>
      </c>
      <c r="AP98">
        <v>1</v>
      </c>
      <c r="AQ98">
        <v>0</v>
      </c>
      <c r="AR98">
        <v>0</v>
      </c>
      <c r="AS98" t="s">
        <v>3</v>
      </c>
      <c r="AT98">
        <v>15.63</v>
      </c>
      <c r="AU98" t="s">
        <v>3</v>
      </c>
      <c r="AV98">
        <v>0</v>
      </c>
      <c r="AW98">
        <v>2</v>
      </c>
      <c r="AX98">
        <v>54347510</v>
      </c>
      <c r="AY98">
        <v>1</v>
      </c>
      <c r="AZ98">
        <v>0</v>
      </c>
      <c r="BA98">
        <v>166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0</v>
      </c>
      <c r="BI98">
        <v>0</v>
      </c>
      <c r="BJ98">
        <v>0</v>
      </c>
      <c r="BK98">
        <v>0</v>
      </c>
      <c r="BL98">
        <v>0</v>
      </c>
      <c r="BM98">
        <v>0</v>
      </c>
      <c r="BN98">
        <v>0</v>
      </c>
      <c r="BO98">
        <v>0</v>
      </c>
      <c r="BP98">
        <v>0</v>
      </c>
      <c r="BQ98">
        <v>0</v>
      </c>
      <c r="BR98">
        <v>0</v>
      </c>
      <c r="BS98">
        <v>0</v>
      </c>
      <c r="BT98">
        <v>0</v>
      </c>
      <c r="BU98">
        <v>0</v>
      </c>
      <c r="BV98">
        <v>0</v>
      </c>
      <c r="BW98">
        <v>0</v>
      </c>
      <c r="CX98">
        <f>ROUND(Y98*Source!I348,9)</f>
        <v>343.86</v>
      </c>
      <c r="CY98">
        <f>AB98</f>
        <v>1.0900000000000001</v>
      </c>
      <c r="CZ98">
        <f>AF98</f>
        <v>1</v>
      </c>
      <c r="DA98">
        <f>AJ98</f>
        <v>1</v>
      </c>
      <c r="DB98">
        <f t="shared" si="42"/>
        <v>15.63</v>
      </c>
      <c r="DC98">
        <f t="shared" si="43"/>
        <v>0</v>
      </c>
      <c r="DD98" t="s">
        <v>3</v>
      </c>
      <c r="DE98" t="s">
        <v>3</v>
      </c>
      <c r="DF98">
        <f t="shared" si="44"/>
        <v>0</v>
      </c>
      <c r="DG98">
        <f>ROUND(AF98*CX98,2)</f>
        <v>343.86</v>
      </c>
      <c r="DH98">
        <f>ROUND(AG98*CX98,2)</f>
        <v>0</v>
      </c>
      <c r="DI98">
        <f t="shared" si="45"/>
        <v>0</v>
      </c>
      <c r="DJ98">
        <f>DG98</f>
        <v>343.86</v>
      </c>
      <c r="DK98">
        <v>0</v>
      </c>
    </row>
    <row r="99" spans="1:115" x14ac:dyDescent="0.2">
      <c r="A99">
        <f>ROW(Source!A348)</f>
        <v>348</v>
      </c>
      <c r="B99">
        <v>54346617</v>
      </c>
      <c r="C99">
        <v>54347503</v>
      </c>
      <c r="D99">
        <v>30541208</v>
      </c>
      <c r="E99">
        <v>30515945</v>
      </c>
      <c r="F99">
        <v>1</v>
      </c>
      <c r="G99">
        <v>30515945</v>
      </c>
      <c r="H99">
        <v>3</v>
      </c>
      <c r="I99" t="s">
        <v>395</v>
      </c>
      <c r="J99" t="s">
        <v>3</v>
      </c>
      <c r="K99" t="s">
        <v>396</v>
      </c>
      <c r="L99">
        <v>1344</v>
      </c>
      <c r="N99">
        <v>1008</v>
      </c>
      <c r="O99" t="s">
        <v>394</v>
      </c>
      <c r="P99" t="s">
        <v>394</v>
      </c>
      <c r="Q99">
        <v>1</v>
      </c>
      <c r="W99">
        <v>0</v>
      </c>
      <c r="X99">
        <v>-94250534</v>
      </c>
      <c r="Y99">
        <f t="shared" si="41"/>
        <v>5.67</v>
      </c>
      <c r="AA99">
        <v>1</v>
      </c>
      <c r="AB99">
        <v>0</v>
      </c>
      <c r="AC99">
        <v>0</v>
      </c>
      <c r="AD99">
        <v>0</v>
      </c>
      <c r="AE99">
        <v>1</v>
      </c>
      <c r="AF99">
        <v>0</v>
      </c>
      <c r="AG99">
        <v>0</v>
      </c>
      <c r="AH99">
        <v>0</v>
      </c>
      <c r="AI99">
        <v>1</v>
      </c>
      <c r="AJ99">
        <v>1</v>
      </c>
      <c r="AK99">
        <v>1</v>
      </c>
      <c r="AL99">
        <v>1</v>
      </c>
      <c r="AN99">
        <v>0</v>
      </c>
      <c r="AO99">
        <v>1</v>
      </c>
      <c r="AP99">
        <v>0</v>
      </c>
      <c r="AQ99">
        <v>0</v>
      </c>
      <c r="AR99">
        <v>0</v>
      </c>
      <c r="AS99" t="s">
        <v>3</v>
      </c>
      <c r="AT99">
        <v>5.67</v>
      </c>
      <c r="AU99" t="s">
        <v>3</v>
      </c>
      <c r="AV99">
        <v>0</v>
      </c>
      <c r="AW99">
        <v>2</v>
      </c>
      <c r="AX99">
        <v>54347516</v>
      </c>
      <c r="AY99">
        <v>1</v>
      </c>
      <c r="AZ99">
        <v>0</v>
      </c>
      <c r="BA99">
        <v>172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0</v>
      </c>
      <c r="BI99">
        <v>0</v>
      </c>
      <c r="BJ99">
        <v>0</v>
      </c>
      <c r="BK99">
        <v>0</v>
      </c>
      <c r="BL99">
        <v>0</v>
      </c>
      <c r="BM99">
        <v>0</v>
      </c>
      <c r="BN99">
        <v>0</v>
      </c>
      <c r="BO99">
        <v>0</v>
      </c>
      <c r="BP99">
        <v>0</v>
      </c>
      <c r="BQ99">
        <v>0</v>
      </c>
      <c r="BR99">
        <v>0</v>
      </c>
      <c r="BS99">
        <v>0</v>
      </c>
      <c r="BT99">
        <v>0</v>
      </c>
      <c r="BU99">
        <v>0</v>
      </c>
      <c r="BV99">
        <v>0</v>
      </c>
      <c r="BW99">
        <v>0</v>
      </c>
      <c r="CX99">
        <f>ROUND(Y99*Source!I348,9)</f>
        <v>124.74</v>
      </c>
      <c r="CY99">
        <f>AA99</f>
        <v>1</v>
      </c>
      <c r="CZ99">
        <f>AE99</f>
        <v>1</v>
      </c>
      <c r="DA99">
        <f>AI99</f>
        <v>1</v>
      </c>
      <c r="DB99">
        <f t="shared" si="42"/>
        <v>5.67</v>
      </c>
      <c r="DC99">
        <f t="shared" si="43"/>
        <v>0</v>
      </c>
      <c r="DD99" t="s">
        <v>3</v>
      </c>
      <c r="DE99" t="s">
        <v>3</v>
      </c>
      <c r="DF99">
        <f t="shared" si="44"/>
        <v>124.74</v>
      </c>
      <c r="DG99">
        <f>ROUND(AF99*CX99,2)</f>
        <v>0</v>
      </c>
      <c r="DH99">
        <f>ROUND(AG99*CX99,2)</f>
        <v>0</v>
      </c>
      <c r="DI99">
        <f t="shared" si="45"/>
        <v>0</v>
      </c>
      <c r="DJ99">
        <f>DF99</f>
        <v>124.74</v>
      </c>
      <c r="DK99">
        <v>0</v>
      </c>
    </row>
    <row r="100" spans="1:115" x14ac:dyDescent="0.2">
      <c r="A100">
        <f>ROW(Source!A349)</f>
        <v>349</v>
      </c>
      <c r="B100">
        <v>54346617</v>
      </c>
      <c r="C100">
        <v>54347517</v>
      </c>
      <c r="D100">
        <v>30515951</v>
      </c>
      <c r="E100">
        <v>30515945</v>
      </c>
      <c r="F100">
        <v>1</v>
      </c>
      <c r="G100">
        <v>30515945</v>
      </c>
      <c r="H100">
        <v>1</v>
      </c>
      <c r="I100" t="s">
        <v>380</v>
      </c>
      <c r="J100" t="s">
        <v>3</v>
      </c>
      <c r="K100" t="s">
        <v>381</v>
      </c>
      <c r="L100">
        <v>1191</v>
      </c>
      <c r="N100">
        <v>1013</v>
      </c>
      <c r="O100" t="s">
        <v>382</v>
      </c>
      <c r="P100" t="s">
        <v>382</v>
      </c>
      <c r="Q100">
        <v>1</v>
      </c>
      <c r="W100">
        <v>0</v>
      </c>
      <c r="X100">
        <v>476480486</v>
      </c>
      <c r="Y100">
        <f t="shared" si="41"/>
        <v>7.42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1</v>
      </c>
      <c r="AJ100">
        <v>1</v>
      </c>
      <c r="AK100">
        <v>1</v>
      </c>
      <c r="AL100">
        <v>1</v>
      </c>
      <c r="AN100">
        <v>0</v>
      </c>
      <c r="AO100">
        <v>1</v>
      </c>
      <c r="AP100">
        <v>1</v>
      </c>
      <c r="AQ100">
        <v>0</v>
      </c>
      <c r="AR100">
        <v>0</v>
      </c>
      <c r="AS100" t="s">
        <v>3</v>
      </c>
      <c r="AT100">
        <v>7.42</v>
      </c>
      <c r="AU100" t="s">
        <v>3</v>
      </c>
      <c r="AV100">
        <v>1</v>
      </c>
      <c r="AW100">
        <v>2</v>
      </c>
      <c r="AX100">
        <v>54347522</v>
      </c>
      <c r="AY100">
        <v>1</v>
      </c>
      <c r="AZ100">
        <v>0</v>
      </c>
      <c r="BA100">
        <v>173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0</v>
      </c>
      <c r="BI100">
        <v>0</v>
      </c>
      <c r="BJ100">
        <v>0</v>
      </c>
      <c r="BK100">
        <v>0</v>
      </c>
      <c r="BL100">
        <v>0</v>
      </c>
      <c r="BM100">
        <v>0</v>
      </c>
      <c r="BN100">
        <v>0</v>
      </c>
      <c r="BO100">
        <v>0</v>
      </c>
      <c r="BP100">
        <v>0</v>
      </c>
      <c r="BQ100">
        <v>0</v>
      </c>
      <c r="BR100">
        <v>0</v>
      </c>
      <c r="BS100">
        <v>0</v>
      </c>
      <c r="BT100">
        <v>0</v>
      </c>
      <c r="BU100">
        <v>0</v>
      </c>
      <c r="BV100">
        <v>0</v>
      </c>
      <c r="BW100">
        <v>0</v>
      </c>
      <c r="CX100">
        <f>ROUND(Y100*Source!I349,9)</f>
        <v>14.84</v>
      </c>
      <c r="CY100">
        <f>AD100</f>
        <v>0</v>
      </c>
      <c r="CZ100">
        <f>AH100</f>
        <v>0</v>
      </c>
      <c r="DA100">
        <f>AL100</f>
        <v>1</v>
      </c>
      <c r="DB100">
        <f t="shared" si="42"/>
        <v>0</v>
      </c>
      <c r="DC100">
        <f t="shared" si="43"/>
        <v>0</v>
      </c>
      <c r="DD100" t="s">
        <v>3</v>
      </c>
      <c r="DE100" t="s">
        <v>3</v>
      </c>
      <c r="DF100">
        <f t="shared" si="44"/>
        <v>0</v>
      </c>
      <c r="DG100">
        <f>ROUND(AF100*CX100,2)</f>
        <v>0</v>
      </c>
      <c r="DH100">
        <f>ROUND(AG100*CX100,2)</f>
        <v>0</v>
      </c>
      <c r="DI100">
        <f t="shared" si="45"/>
        <v>0</v>
      </c>
      <c r="DJ100">
        <f>DI100</f>
        <v>0</v>
      </c>
      <c r="DK100">
        <v>0</v>
      </c>
    </row>
    <row r="101" spans="1:115" x14ac:dyDescent="0.2">
      <c r="A101">
        <f>ROW(Source!A349)</f>
        <v>349</v>
      </c>
      <c r="B101">
        <v>54346617</v>
      </c>
      <c r="C101">
        <v>54347517</v>
      </c>
      <c r="D101">
        <v>30595321</v>
      </c>
      <c r="E101">
        <v>1</v>
      </c>
      <c r="F101">
        <v>1</v>
      </c>
      <c r="G101">
        <v>30515945</v>
      </c>
      <c r="H101">
        <v>2</v>
      </c>
      <c r="I101" t="s">
        <v>383</v>
      </c>
      <c r="J101" t="s">
        <v>384</v>
      </c>
      <c r="K101" t="s">
        <v>385</v>
      </c>
      <c r="L101">
        <v>1367</v>
      </c>
      <c r="N101">
        <v>1011</v>
      </c>
      <c r="O101" t="s">
        <v>162</v>
      </c>
      <c r="P101" t="s">
        <v>162</v>
      </c>
      <c r="Q101">
        <v>1</v>
      </c>
      <c r="W101">
        <v>0</v>
      </c>
      <c r="X101">
        <v>-1461286799</v>
      </c>
      <c r="Y101">
        <f t="shared" si="41"/>
        <v>0.61</v>
      </c>
      <c r="AA101">
        <v>0</v>
      </c>
      <c r="AB101">
        <v>2052.58</v>
      </c>
      <c r="AC101">
        <v>565.63</v>
      </c>
      <c r="AD101">
        <v>0</v>
      </c>
      <c r="AE101">
        <v>0</v>
      </c>
      <c r="AF101">
        <v>190.93</v>
      </c>
      <c r="AG101">
        <v>18.149999999999999</v>
      </c>
      <c r="AH101">
        <v>0</v>
      </c>
      <c r="AI101">
        <v>1</v>
      </c>
      <c r="AJ101">
        <v>9.89</v>
      </c>
      <c r="AK101">
        <v>28.67</v>
      </c>
      <c r="AL101">
        <v>1</v>
      </c>
      <c r="AN101">
        <v>0</v>
      </c>
      <c r="AO101">
        <v>1</v>
      </c>
      <c r="AP101">
        <v>1</v>
      </c>
      <c r="AQ101">
        <v>0</v>
      </c>
      <c r="AR101">
        <v>0</v>
      </c>
      <c r="AS101" t="s">
        <v>3</v>
      </c>
      <c r="AT101">
        <v>0.61</v>
      </c>
      <c r="AU101" t="s">
        <v>3</v>
      </c>
      <c r="AV101">
        <v>0</v>
      </c>
      <c r="AW101">
        <v>2</v>
      </c>
      <c r="AX101">
        <v>54347523</v>
      </c>
      <c r="AY101">
        <v>1</v>
      </c>
      <c r="AZ101">
        <v>0</v>
      </c>
      <c r="BA101">
        <v>174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0</v>
      </c>
      <c r="BI101">
        <v>0</v>
      </c>
      <c r="BJ101">
        <v>0</v>
      </c>
      <c r="BK101">
        <v>0</v>
      </c>
      <c r="BL101">
        <v>0</v>
      </c>
      <c r="BM101">
        <v>0</v>
      </c>
      <c r="BN101">
        <v>0</v>
      </c>
      <c r="BO101">
        <v>0</v>
      </c>
      <c r="BP101">
        <v>0</v>
      </c>
      <c r="BQ101">
        <v>0</v>
      </c>
      <c r="BR101">
        <v>0</v>
      </c>
      <c r="BS101">
        <v>0</v>
      </c>
      <c r="BT101">
        <v>0</v>
      </c>
      <c r="BU101">
        <v>0</v>
      </c>
      <c r="BV101">
        <v>0</v>
      </c>
      <c r="BW101">
        <v>0</v>
      </c>
      <c r="CX101">
        <f>ROUND(Y101*Source!I349,9)</f>
        <v>1.22</v>
      </c>
      <c r="CY101">
        <f>AB101</f>
        <v>2052.58</v>
      </c>
      <c r="CZ101">
        <f>AF101</f>
        <v>190.93</v>
      </c>
      <c r="DA101">
        <f>AJ101</f>
        <v>9.89</v>
      </c>
      <c r="DB101">
        <f t="shared" si="42"/>
        <v>116.47</v>
      </c>
      <c r="DC101">
        <f t="shared" si="43"/>
        <v>11.07</v>
      </c>
      <c r="DD101" t="s">
        <v>3</v>
      </c>
      <c r="DE101" t="s">
        <v>3</v>
      </c>
      <c r="DF101">
        <f t="shared" si="44"/>
        <v>0</v>
      </c>
      <c r="DG101">
        <f>ROUND(ROUND(AF101*CX101,2)*AJ101,2)</f>
        <v>2303.6799999999998</v>
      </c>
      <c r="DH101">
        <f>ROUND(ROUND(AG101*CX101,2)*AK101,2)</f>
        <v>634.75</v>
      </c>
      <c r="DI101">
        <f t="shared" si="45"/>
        <v>0</v>
      </c>
      <c r="DJ101">
        <f>DG101</f>
        <v>2303.6799999999998</v>
      </c>
      <c r="DK101">
        <v>0</v>
      </c>
    </row>
    <row r="102" spans="1:115" x14ac:dyDescent="0.2">
      <c r="A102">
        <f>ROW(Source!A349)</f>
        <v>349</v>
      </c>
      <c r="B102">
        <v>54346617</v>
      </c>
      <c r="C102">
        <v>54347517</v>
      </c>
      <c r="D102">
        <v>30516999</v>
      </c>
      <c r="E102">
        <v>30515945</v>
      </c>
      <c r="F102">
        <v>1</v>
      </c>
      <c r="G102">
        <v>30515945</v>
      </c>
      <c r="H102">
        <v>2</v>
      </c>
      <c r="I102" t="s">
        <v>392</v>
      </c>
      <c r="J102" t="s">
        <v>3</v>
      </c>
      <c r="K102" t="s">
        <v>393</v>
      </c>
      <c r="L102">
        <v>1344</v>
      </c>
      <c r="N102">
        <v>1008</v>
      </c>
      <c r="O102" t="s">
        <v>394</v>
      </c>
      <c r="P102" t="s">
        <v>394</v>
      </c>
      <c r="Q102">
        <v>1</v>
      </c>
      <c r="W102">
        <v>0</v>
      </c>
      <c r="X102">
        <v>-1180195794</v>
      </c>
      <c r="Y102">
        <f t="shared" si="41"/>
        <v>30.52</v>
      </c>
      <c r="AA102">
        <v>0</v>
      </c>
      <c r="AB102">
        <v>1.0900000000000001</v>
      </c>
      <c r="AC102">
        <v>0</v>
      </c>
      <c r="AD102">
        <v>0</v>
      </c>
      <c r="AE102">
        <v>0</v>
      </c>
      <c r="AF102">
        <v>1</v>
      </c>
      <c r="AG102">
        <v>0</v>
      </c>
      <c r="AH102">
        <v>0</v>
      </c>
      <c r="AI102">
        <v>1</v>
      </c>
      <c r="AJ102">
        <v>1</v>
      </c>
      <c r="AK102">
        <v>1</v>
      </c>
      <c r="AL102">
        <v>1</v>
      </c>
      <c r="AN102">
        <v>0</v>
      </c>
      <c r="AO102">
        <v>1</v>
      </c>
      <c r="AP102">
        <v>1</v>
      </c>
      <c r="AQ102">
        <v>0</v>
      </c>
      <c r="AR102">
        <v>0</v>
      </c>
      <c r="AS102" t="s">
        <v>3</v>
      </c>
      <c r="AT102">
        <v>30.52</v>
      </c>
      <c r="AU102" t="s">
        <v>3</v>
      </c>
      <c r="AV102">
        <v>0</v>
      </c>
      <c r="AW102">
        <v>2</v>
      </c>
      <c r="AX102">
        <v>54347524</v>
      </c>
      <c r="AY102">
        <v>1</v>
      </c>
      <c r="AZ102">
        <v>0</v>
      </c>
      <c r="BA102">
        <v>175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0</v>
      </c>
      <c r="BI102">
        <v>0</v>
      </c>
      <c r="BJ102">
        <v>0</v>
      </c>
      <c r="BK102">
        <v>0</v>
      </c>
      <c r="BL102">
        <v>0</v>
      </c>
      <c r="BM102">
        <v>0</v>
      </c>
      <c r="BN102">
        <v>0</v>
      </c>
      <c r="BO102">
        <v>0</v>
      </c>
      <c r="BP102">
        <v>0</v>
      </c>
      <c r="BQ102">
        <v>0</v>
      </c>
      <c r="BR102">
        <v>0</v>
      </c>
      <c r="BS102">
        <v>0</v>
      </c>
      <c r="BT102">
        <v>0</v>
      </c>
      <c r="BU102">
        <v>0</v>
      </c>
      <c r="BV102">
        <v>0</v>
      </c>
      <c r="BW102">
        <v>0</v>
      </c>
      <c r="CX102">
        <f>ROUND(Y102*Source!I349,9)</f>
        <v>61.04</v>
      </c>
      <c r="CY102">
        <f>AB102</f>
        <v>1.0900000000000001</v>
      </c>
      <c r="CZ102">
        <f>AF102</f>
        <v>1</v>
      </c>
      <c r="DA102">
        <f>AJ102</f>
        <v>1</v>
      </c>
      <c r="DB102">
        <f t="shared" si="42"/>
        <v>30.52</v>
      </c>
      <c r="DC102">
        <f t="shared" si="43"/>
        <v>0</v>
      </c>
      <c r="DD102" t="s">
        <v>3</v>
      </c>
      <c r="DE102" t="s">
        <v>3</v>
      </c>
      <c r="DF102">
        <f t="shared" si="44"/>
        <v>0</v>
      </c>
      <c r="DG102">
        <f t="shared" ref="DG102:DG109" si="46">ROUND(AF102*CX102,2)</f>
        <v>61.04</v>
      </c>
      <c r="DH102">
        <f t="shared" ref="DH102:DH109" si="47">ROUND(AG102*CX102,2)</f>
        <v>0</v>
      </c>
      <c r="DI102">
        <f t="shared" si="45"/>
        <v>0</v>
      </c>
      <c r="DJ102">
        <f>DG102</f>
        <v>61.04</v>
      </c>
      <c r="DK102">
        <v>0</v>
      </c>
    </row>
    <row r="103" spans="1:115" x14ac:dyDescent="0.2">
      <c r="A103">
        <f>ROW(Source!A349)</f>
        <v>349</v>
      </c>
      <c r="B103">
        <v>54346617</v>
      </c>
      <c r="C103">
        <v>54347517</v>
      </c>
      <c r="D103">
        <v>30541208</v>
      </c>
      <c r="E103">
        <v>30515945</v>
      </c>
      <c r="F103">
        <v>1</v>
      </c>
      <c r="G103">
        <v>30515945</v>
      </c>
      <c r="H103">
        <v>3</v>
      </c>
      <c r="I103" t="s">
        <v>395</v>
      </c>
      <c r="J103" t="s">
        <v>3</v>
      </c>
      <c r="K103" t="s">
        <v>396</v>
      </c>
      <c r="L103">
        <v>1344</v>
      </c>
      <c r="N103">
        <v>1008</v>
      </c>
      <c r="O103" t="s">
        <v>394</v>
      </c>
      <c r="P103" t="s">
        <v>394</v>
      </c>
      <c r="Q103">
        <v>1</v>
      </c>
      <c r="W103">
        <v>0</v>
      </c>
      <c r="X103">
        <v>-94250534</v>
      </c>
      <c r="Y103">
        <f t="shared" si="41"/>
        <v>5.88</v>
      </c>
      <c r="AA103">
        <v>1</v>
      </c>
      <c r="AB103">
        <v>0</v>
      </c>
      <c r="AC103">
        <v>0</v>
      </c>
      <c r="AD103">
        <v>0</v>
      </c>
      <c r="AE103">
        <v>1</v>
      </c>
      <c r="AF103">
        <v>0</v>
      </c>
      <c r="AG103">
        <v>0</v>
      </c>
      <c r="AH103">
        <v>0</v>
      </c>
      <c r="AI103">
        <v>1</v>
      </c>
      <c r="AJ103">
        <v>1</v>
      </c>
      <c r="AK103">
        <v>1</v>
      </c>
      <c r="AL103">
        <v>1</v>
      </c>
      <c r="AN103">
        <v>0</v>
      </c>
      <c r="AO103">
        <v>1</v>
      </c>
      <c r="AP103">
        <v>0</v>
      </c>
      <c r="AQ103">
        <v>0</v>
      </c>
      <c r="AR103">
        <v>0</v>
      </c>
      <c r="AS103" t="s">
        <v>3</v>
      </c>
      <c r="AT103">
        <v>5.88</v>
      </c>
      <c r="AU103" t="s">
        <v>3</v>
      </c>
      <c r="AV103">
        <v>0</v>
      </c>
      <c r="AW103">
        <v>2</v>
      </c>
      <c r="AX103">
        <v>54347531</v>
      </c>
      <c r="AY103">
        <v>1</v>
      </c>
      <c r="AZ103">
        <v>0</v>
      </c>
      <c r="BA103">
        <v>182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0</v>
      </c>
      <c r="BI103">
        <v>0</v>
      </c>
      <c r="BJ103">
        <v>0</v>
      </c>
      <c r="BK103">
        <v>0</v>
      </c>
      <c r="BL103">
        <v>0</v>
      </c>
      <c r="BM103">
        <v>0</v>
      </c>
      <c r="BN103">
        <v>0</v>
      </c>
      <c r="BO103">
        <v>0</v>
      </c>
      <c r="BP103">
        <v>0</v>
      </c>
      <c r="BQ103">
        <v>0</v>
      </c>
      <c r="BR103">
        <v>0</v>
      </c>
      <c r="BS103">
        <v>0</v>
      </c>
      <c r="BT103">
        <v>0</v>
      </c>
      <c r="BU103">
        <v>0</v>
      </c>
      <c r="BV103">
        <v>0</v>
      </c>
      <c r="BW103">
        <v>0</v>
      </c>
      <c r="CX103">
        <f>ROUND(Y103*Source!I349,9)</f>
        <v>11.76</v>
      </c>
      <c r="CY103">
        <f>AA103</f>
        <v>1</v>
      </c>
      <c r="CZ103">
        <f>AE103</f>
        <v>1</v>
      </c>
      <c r="DA103">
        <f>AI103</f>
        <v>1</v>
      </c>
      <c r="DB103">
        <f t="shared" si="42"/>
        <v>5.88</v>
      </c>
      <c r="DC103">
        <f t="shared" si="43"/>
        <v>0</v>
      </c>
      <c r="DD103" t="s">
        <v>3</v>
      </c>
      <c r="DE103" t="s">
        <v>3</v>
      </c>
      <c r="DF103">
        <f t="shared" si="44"/>
        <v>11.76</v>
      </c>
      <c r="DG103">
        <f t="shared" si="46"/>
        <v>0</v>
      </c>
      <c r="DH103">
        <f t="shared" si="47"/>
        <v>0</v>
      </c>
      <c r="DI103">
        <f t="shared" si="45"/>
        <v>0</v>
      </c>
      <c r="DJ103">
        <f>DF103</f>
        <v>11.76</v>
      </c>
      <c r="DK103">
        <v>0</v>
      </c>
    </row>
    <row r="104" spans="1:115" x14ac:dyDescent="0.2">
      <c r="A104">
        <f>ROW(Source!A350)</f>
        <v>350</v>
      </c>
      <c r="B104">
        <v>54346617</v>
      </c>
      <c r="C104">
        <v>54347532</v>
      </c>
      <c r="D104">
        <v>30515951</v>
      </c>
      <c r="E104">
        <v>30515945</v>
      </c>
      <c r="F104">
        <v>1</v>
      </c>
      <c r="G104">
        <v>30515945</v>
      </c>
      <c r="H104">
        <v>1</v>
      </c>
      <c r="I104" t="s">
        <v>380</v>
      </c>
      <c r="J104" t="s">
        <v>3</v>
      </c>
      <c r="K104" t="s">
        <v>381</v>
      </c>
      <c r="L104">
        <v>1191</v>
      </c>
      <c r="N104">
        <v>1013</v>
      </c>
      <c r="O104" t="s">
        <v>382</v>
      </c>
      <c r="P104" t="s">
        <v>382</v>
      </c>
      <c r="Q104">
        <v>1</v>
      </c>
      <c r="W104">
        <v>0</v>
      </c>
      <c r="X104">
        <v>476480486</v>
      </c>
      <c r="Y104">
        <f t="shared" si="41"/>
        <v>87.6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1</v>
      </c>
      <c r="AJ104">
        <v>1</v>
      </c>
      <c r="AK104">
        <v>1</v>
      </c>
      <c r="AL104">
        <v>1</v>
      </c>
      <c r="AN104">
        <v>0</v>
      </c>
      <c r="AO104">
        <v>1</v>
      </c>
      <c r="AP104">
        <v>1</v>
      </c>
      <c r="AQ104">
        <v>0</v>
      </c>
      <c r="AR104">
        <v>0</v>
      </c>
      <c r="AS104" t="s">
        <v>3</v>
      </c>
      <c r="AT104">
        <v>87.6</v>
      </c>
      <c r="AU104" t="s">
        <v>3</v>
      </c>
      <c r="AV104">
        <v>1</v>
      </c>
      <c r="AW104">
        <v>2</v>
      </c>
      <c r="AX104">
        <v>54347534</v>
      </c>
      <c r="AY104">
        <v>1</v>
      </c>
      <c r="AZ104">
        <v>0</v>
      </c>
      <c r="BA104">
        <v>183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0</v>
      </c>
      <c r="BI104">
        <v>0</v>
      </c>
      <c r="BJ104">
        <v>0</v>
      </c>
      <c r="BK104">
        <v>0</v>
      </c>
      <c r="BL104">
        <v>0</v>
      </c>
      <c r="BM104">
        <v>0</v>
      </c>
      <c r="BN104">
        <v>0</v>
      </c>
      <c r="BO104">
        <v>0</v>
      </c>
      <c r="BP104">
        <v>0</v>
      </c>
      <c r="BQ104">
        <v>0</v>
      </c>
      <c r="BR104">
        <v>0</v>
      </c>
      <c r="BS104">
        <v>0</v>
      </c>
      <c r="BT104">
        <v>0</v>
      </c>
      <c r="BU104">
        <v>0</v>
      </c>
      <c r="BV104">
        <v>0</v>
      </c>
      <c r="BW104">
        <v>0</v>
      </c>
      <c r="CX104">
        <f>ROUND(Y104*Source!I350,9)</f>
        <v>4.5552000000000001</v>
      </c>
      <c r="CY104">
        <f t="shared" ref="CY104:CY109" si="48">AD104</f>
        <v>0</v>
      </c>
      <c r="CZ104">
        <f t="shared" ref="CZ104:CZ109" si="49">AH104</f>
        <v>0</v>
      </c>
      <c r="DA104">
        <f t="shared" ref="DA104:DA109" si="50">AL104</f>
        <v>1</v>
      </c>
      <c r="DB104">
        <f t="shared" si="42"/>
        <v>0</v>
      </c>
      <c r="DC104">
        <f t="shared" si="43"/>
        <v>0</v>
      </c>
      <c r="DD104" t="s">
        <v>3</v>
      </c>
      <c r="DE104" t="s">
        <v>3</v>
      </c>
      <c r="DF104">
        <f t="shared" si="44"/>
        <v>0</v>
      </c>
      <c r="DG104">
        <f t="shared" si="46"/>
        <v>0</v>
      </c>
      <c r="DH104">
        <f t="shared" si="47"/>
        <v>0</v>
      </c>
      <c r="DI104">
        <f t="shared" si="45"/>
        <v>0</v>
      </c>
      <c r="DJ104">
        <f t="shared" ref="DJ104:DJ109" si="51">DI104</f>
        <v>0</v>
      </c>
      <c r="DK104">
        <v>0</v>
      </c>
    </row>
    <row r="105" spans="1:115" x14ac:dyDescent="0.2">
      <c r="A105">
        <f>ROW(Source!A351)</f>
        <v>351</v>
      </c>
      <c r="B105">
        <v>54346617</v>
      </c>
      <c r="C105">
        <v>54347535</v>
      </c>
      <c r="D105">
        <v>30515951</v>
      </c>
      <c r="E105">
        <v>30515945</v>
      </c>
      <c r="F105">
        <v>1</v>
      </c>
      <c r="G105">
        <v>30515945</v>
      </c>
      <c r="H105">
        <v>1</v>
      </c>
      <c r="I105" t="s">
        <v>380</v>
      </c>
      <c r="J105" t="s">
        <v>3</v>
      </c>
      <c r="K105" t="s">
        <v>381</v>
      </c>
      <c r="L105">
        <v>1191</v>
      </c>
      <c r="N105">
        <v>1013</v>
      </c>
      <c r="O105" t="s">
        <v>382</v>
      </c>
      <c r="P105" t="s">
        <v>382</v>
      </c>
      <c r="Q105">
        <v>1</v>
      </c>
      <c r="W105">
        <v>0</v>
      </c>
      <c r="X105">
        <v>476480486</v>
      </c>
      <c r="Y105">
        <f t="shared" si="41"/>
        <v>2.94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1</v>
      </c>
      <c r="AJ105">
        <v>1</v>
      </c>
      <c r="AK105">
        <v>1</v>
      </c>
      <c r="AL105">
        <v>1</v>
      </c>
      <c r="AN105">
        <v>0</v>
      </c>
      <c r="AO105">
        <v>1</v>
      </c>
      <c r="AP105">
        <v>1</v>
      </c>
      <c r="AQ105">
        <v>0</v>
      </c>
      <c r="AR105">
        <v>0</v>
      </c>
      <c r="AS105" t="s">
        <v>3</v>
      </c>
      <c r="AT105">
        <v>2.94</v>
      </c>
      <c r="AU105" t="s">
        <v>3</v>
      </c>
      <c r="AV105">
        <v>1</v>
      </c>
      <c r="AW105">
        <v>2</v>
      </c>
      <c r="AX105">
        <v>54347537</v>
      </c>
      <c r="AY105">
        <v>1</v>
      </c>
      <c r="AZ105">
        <v>0</v>
      </c>
      <c r="BA105">
        <v>184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0</v>
      </c>
      <c r="BI105">
        <v>0</v>
      </c>
      <c r="BJ105">
        <v>0</v>
      </c>
      <c r="BK105">
        <v>0</v>
      </c>
      <c r="BL105">
        <v>0</v>
      </c>
      <c r="BM105">
        <v>0</v>
      </c>
      <c r="BN105">
        <v>0</v>
      </c>
      <c r="BO105">
        <v>0</v>
      </c>
      <c r="BP105">
        <v>0</v>
      </c>
      <c r="BQ105">
        <v>0</v>
      </c>
      <c r="BR105">
        <v>0</v>
      </c>
      <c r="BS105">
        <v>0</v>
      </c>
      <c r="BT105">
        <v>0</v>
      </c>
      <c r="BU105">
        <v>0</v>
      </c>
      <c r="BV105">
        <v>0</v>
      </c>
      <c r="BW105">
        <v>0</v>
      </c>
      <c r="CX105">
        <f>ROUND(Y105*Source!I351,9)</f>
        <v>11.76</v>
      </c>
      <c r="CY105">
        <f t="shared" si="48"/>
        <v>0</v>
      </c>
      <c r="CZ105">
        <f t="shared" si="49"/>
        <v>0</v>
      </c>
      <c r="DA105">
        <f t="shared" si="50"/>
        <v>1</v>
      </c>
      <c r="DB105">
        <f t="shared" si="42"/>
        <v>0</v>
      </c>
      <c r="DC105">
        <f t="shared" si="43"/>
        <v>0</v>
      </c>
      <c r="DD105" t="s">
        <v>3</v>
      </c>
      <c r="DE105" t="s">
        <v>3</v>
      </c>
      <c r="DF105">
        <f t="shared" si="44"/>
        <v>0</v>
      </c>
      <c r="DG105">
        <f t="shared" si="46"/>
        <v>0</v>
      </c>
      <c r="DH105">
        <f t="shared" si="47"/>
        <v>0</v>
      </c>
      <c r="DI105">
        <f t="shared" si="45"/>
        <v>0</v>
      </c>
      <c r="DJ105">
        <f t="shared" si="51"/>
        <v>0</v>
      </c>
      <c r="DK105">
        <v>0</v>
      </c>
    </row>
    <row r="106" spans="1:115" x14ac:dyDescent="0.2">
      <c r="A106">
        <f>ROW(Source!A352)</f>
        <v>352</v>
      </c>
      <c r="B106">
        <v>54346617</v>
      </c>
      <c r="C106">
        <v>54347538</v>
      </c>
      <c r="D106">
        <v>30515951</v>
      </c>
      <c r="E106">
        <v>30515945</v>
      </c>
      <c r="F106">
        <v>1</v>
      </c>
      <c r="G106">
        <v>30515945</v>
      </c>
      <c r="H106">
        <v>1</v>
      </c>
      <c r="I106" t="s">
        <v>380</v>
      </c>
      <c r="J106" t="s">
        <v>3</v>
      </c>
      <c r="K106" t="s">
        <v>381</v>
      </c>
      <c r="L106">
        <v>1191</v>
      </c>
      <c r="N106">
        <v>1013</v>
      </c>
      <c r="O106" t="s">
        <v>382</v>
      </c>
      <c r="P106" t="s">
        <v>382</v>
      </c>
      <c r="Q106">
        <v>1</v>
      </c>
      <c r="W106">
        <v>0</v>
      </c>
      <c r="X106">
        <v>476480486</v>
      </c>
      <c r="Y106">
        <f t="shared" si="41"/>
        <v>0.21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1</v>
      </c>
      <c r="AJ106">
        <v>1</v>
      </c>
      <c r="AK106">
        <v>1</v>
      </c>
      <c r="AL106">
        <v>1</v>
      </c>
      <c r="AN106">
        <v>0</v>
      </c>
      <c r="AO106">
        <v>1</v>
      </c>
      <c r="AP106">
        <v>0</v>
      </c>
      <c r="AQ106">
        <v>0</v>
      </c>
      <c r="AR106">
        <v>0</v>
      </c>
      <c r="AS106" t="s">
        <v>3</v>
      </c>
      <c r="AT106">
        <v>0.21</v>
      </c>
      <c r="AU106" t="s">
        <v>3</v>
      </c>
      <c r="AV106">
        <v>1</v>
      </c>
      <c r="AW106">
        <v>2</v>
      </c>
      <c r="AX106">
        <v>54347540</v>
      </c>
      <c r="AY106">
        <v>1</v>
      </c>
      <c r="AZ106">
        <v>0</v>
      </c>
      <c r="BA106">
        <v>185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0</v>
      </c>
      <c r="BI106">
        <v>0</v>
      </c>
      <c r="BJ106">
        <v>0</v>
      </c>
      <c r="BK106">
        <v>0</v>
      </c>
      <c r="BL106">
        <v>0</v>
      </c>
      <c r="BM106">
        <v>0</v>
      </c>
      <c r="BN106">
        <v>0</v>
      </c>
      <c r="BO106">
        <v>0</v>
      </c>
      <c r="BP106">
        <v>0</v>
      </c>
      <c r="BQ106">
        <v>0</v>
      </c>
      <c r="BR106">
        <v>0</v>
      </c>
      <c r="BS106">
        <v>0</v>
      </c>
      <c r="BT106">
        <v>0</v>
      </c>
      <c r="BU106">
        <v>0</v>
      </c>
      <c r="BV106">
        <v>0</v>
      </c>
      <c r="BW106">
        <v>0</v>
      </c>
      <c r="CX106">
        <f>ROUND(Y106*Source!I352,9)</f>
        <v>0.42</v>
      </c>
      <c r="CY106">
        <f t="shared" si="48"/>
        <v>0</v>
      </c>
      <c r="CZ106">
        <f t="shared" si="49"/>
        <v>0</v>
      </c>
      <c r="DA106">
        <f t="shared" si="50"/>
        <v>1</v>
      </c>
      <c r="DB106">
        <f t="shared" si="42"/>
        <v>0</v>
      </c>
      <c r="DC106">
        <f t="shared" si="43"/>
        <v>0</v>
      </c>
      <c r="DD106" t="s">
        <v>3</v>
      </c>
      <c r="DE106" t="s">
        <v>3</v>
      </c>
      <c r="DF106">
        <f t="shared" si="44"/>
        <v>0</v>
      </c>
      <c r="DG106">
        <f t="shared" si="46"/>
        <v>0</v>
      </c>
      <c r="DH106">
        <f t="shared" si="47"/>
        <v>0</v>
      </c>
      <c r="DI106">
        <f t="shared" si="45"/>
        <v>0</v>
      </c>
      <c r="DJ106">
        <f t="shared" si="51"/>
        <v>0</v>
      </c>
      <c r="DK106">
        <v>0</v>
      </c>
    </row>
    <row r="107" spans="1:115" x14ac:dyDescent="0.2">
      <c r="A107">
        <f>ROW(Source!A353)</f>
        <v>353</v>
      </c>
      <c r="B107">
        <v>54346617</v>
      </c>
      <c r="C107">
        <v>54347541</v>
      </c>
      <c r="D107">
        <v>30515951</v>
      </c>
      <c r="E107">
        <v>30515945</v>
      </c>
      <c r="F107">
        <v>1</v>
      </c>
      <c r="G107">
        <v>30515945</v>
      </c>
      <c r="H107">
        <v>1</v>
      </c>
      <c r="I107" t="s">
        <v>380</v>
      </c>
      <c r="J107" t="s">
        <v>3</v>
      </c>
      <c r="K107" t="s">
        <v>381</v>
      </c>
      <c r="L107">
        <v>1191</v>
      </c>
      <c r="N107">
        <v>1013</v>
      </c>
      <c r="O107" t="s">
        <v>382</v>
      </c>
      <c r="P107" t="s">
        <v>382</v>
      </c>
      <c r="Q107">
        <v>1</v>
      </c>
      <c r="W107">
        <v>0</v>
      </c>
      <c r="X107">
        <v>476480486</v>
      </c>
      <c r="Y107">
        <f t="shared" si="41"/>
        <v>0.35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1</v>
      </c>
      <c r="AJ107">
        <v>1</v>
      </c>
      <c r="AK107">
        <v>1</v>
      </c>
      <c r="AL107">
        <v>1</v>
      </c>
      <c r="AN107">
        <v>0</v>
      </c>
      <c r="AO107">
        <v>1</v>
      </c>
      <c r="AP107">
        <v>1</v>
      </c>
      <c r="AQ107">
        <v>0</v>
      </c>
      <c r="AR107">
        <v>0</v>
      </c>
      <c r="AS107" t="s">
        <v>3</v>
      </c>
      <c r="AT107">
        <v>0.35</v>
      </c>
      <c r="AU107" t="s">
        <v>3</v>
      </c>
      <c r="AV107">
        <v>1</v>
      </c>
      <c r="AW107">
        <v>2</v>
      </c>
      <c r="AX107">
        <v>54347543</v>
      </c>
      <c r="AY107">
        <v>1</v>
      </c>
      <c r="AZ107">
        <v>0</v>
      </c>
      <c r="BA107">
        <v>186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0</v>
      </c>
      <c r="BI107">
        <v>0</v>
      </c>
      <c r="BJ107">
        <v>0</v>
      </c>
      <c r="BK107">
        <v>0</v>
      </c>
      <c r="BL107">
        <v>0</v>
      </c>
      <c r="BM107">
        <v>0</v>
      </c>
      <c r="BN107">
        <v>0</v>
      </c>
      <c r="BO107">
        <v>0</v>
      </c>
      <c r="BP107">
        <v>0</v>
      </c>
      <c r="BQ107">
        <v>0</v>
      </c>
      <c r="BR107">
        <v>0</v>
      </c>
      <c r="BS107">
        <v>0</v>
      </c>
      <c r="BT107">
        <v>0</v>
      </c>
      <c r="BU107">
        <v>0</v>
      </c>
      <c r="BV107">
        <v>0</v>
      </c>
      <c r="BW107">
        <v>0</v>
      </c>
      <c r="CX107">
        <f>ROUND(Y107*Source!I353,9)</f>
        <v>0.7</v>
      </c>
      <c r="CY107">
        <f t="shared" si="48"/>
        <v>0</v>
      </c>
      <c r="CZ107">
        <f t="shared" si="49"/>
        <v>0</v>
      </c>
      <c r="DA107">
        <f t="shared" si="50"/>
        <v>1</v>
      </c>
      <c r="DB107">
        <f t="shared" si="42"/>
        <v>0</v>
      </c>
      <c r="DC107">
        <f t="shared" si="43"/>
        <v>0</v>
      </c>
      <c r="DD107" t="s">
        <v>3</v>
      </c>
      <c r="DE107" t="s">
        <v>3</v>
      </c>
      <c r="DF107">
        <f t="shared" si="44"/>
        <v>0</v>
      </c>
      <c r="DG107">
        <f t="shared" si="46"/>
        <v>0</v>
      </c>
      <c r="DH107">
        <f t="shared" si="47"/>
        <v>0</v>
      </c>
      <c r="DI107">
        <f t="shared" si="45"/>
        <v>0</v>
      </c>
      <c r="DJ107">
        <f t="shared" si="51"/>
        <v>0</v>
      </c>
      <c r="DK107">
        <v>0</v>
      </c>
    </row>
    <row r="108" spans="1:115" x14ac:dyDescent="0.2">
      <c r="A108">
        <f>ROW(Source!A354)</f>
        <v>354</v>
      </c>
      <c r="B108">
        <v>54346617</v>
      </c>
      <c r="C108">
        <v>54347544</v>
      </c>
      <c r="D108">
        <v>30515951</v>
      </c>
      <c r="E108">
        <v>30515945</v>
      </c>
      <c r="F108">
        <v>1</v>
      </c>
      <c r="G108">
        <v>30515945</v>
      </c>
      <c r="H108">
        <v>1</v>
      </c>
      <c r="I108" t="s">
        <v>380</v>
      </c>
      <c r="J108" t="s">
        <v>3</v>
      </c>
      <c r="K108" t="s">
        <v>381</v>
      </c>
      <c r="L108">
        <v>1191</v>
      </c>
      <c r="N108">
        <v>1013</v>
      </c>
      <c r="O108" t="s">
        <v>382</v>
      </c>
      <c r="P108" t="s">
        <v>382</v>
      </c>
      <c r="Q108">
        <v>1</v>
      </c>
      <c r="W108">
        <v>0</v>
      </c>
      <c r="X108">
        <v>476480486</v>
      </c>
      <c r="Y108">
        <f t="shared" si="41"/>
        <v>0.4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1</v>
      </c>
      <c r="AJ108">
        <v>1</v>
      </c>
      <c r="AK108">
        <v>1</v>
      </c>
      <c r="AL108">
        <v>1</v>
      </c>
      <c r="AN108">
        <v>0</v>
      </c>
      <c r="AO108">
        <v>1</v>
      </c>
      <c r="AP108">
        <v>0</v>
      </c>
      <c r="AQ108">
        <v>0</v>
      </c>
      <c r="AR108">
        <v>0</v>
      </c>
      <c r="AS108" t="s">
        <v>3</v>
      </c>
      <c r="AT108">
        <v>0.4</v>
      </c>
      <c r="AU108" t="s">
        <v>3</v>
      </c>
      <c r="AV108">
        <v>1</v>
      </c>
      <c r="AW108">
        <v>2</v>
      </c>
      <c r="AX108">
        <v>54347546</v>
      </c>
      <c r="AY108">
        <v>1</v>
      </c>
      <c r="AZ108">
        <v>0</v>
      </c>
      <c r="BA108">
        <v>187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0</v>
      </c>
      <c r="BI108">
        <v>0</v>
      </c>
      <c r="BJ108">
        <v>0</v>
      </c>
      <c r="BK108">
        <v>0</v>
      </c>
      <c r="BL108">
        <v>0</v>
      </c>
      <c r="BM108">
        <v>0</v>
      </c>
      <c r="BN108">
        <v>0</v>
      </c>
      <c r="BO108">
        <v>0</v>
      </c>
      <c r="BP108">
        <v>0</v>
      </c>
      <c r="BQ108">
        <v>0</v>
      </c>
      <c r="BR108">
        <v>0</v>
      </c>
      <c r="BS108">
        <v>0</v>
      </c>
      <c r="BT108">
        <v>0</v>
      </c>
      <c r="BU108">
        <v>0</v>
      </c>
      <c r="BV108">
        <v>0</v>
      </c>
      <c r="BW108">
        <v>0</v>
      </c>
      <c r="CX108">
        <f>ROUND(Y108*Source!I354,9)</f>
        <v>38.799999999999997</v>
      </c>
      <c r="CY108">
        <f t="shared" si="48"/>
        <v>0</v>
      </c>
      <c r="CZ108">
        <f t="shared" si="49"/>
        <v>0</v>
      </c>
      <c r="DA108">
        <f t="shared" si="50"/>
        <v>1</v>
      </c>
      <c r="DB108">
        <f t="shared" si="42"/>
        <v>0</v>
      </c>
      <c r="DC108">
        <f t="shared" si="43"/>
        <v>0</v>
      </c>
      <c r="DD108" t="s">
        <v>3</v>
      </c>
      <c r="DE108" t="s">
        <v>3</v>
      </c>
      <c r="DF108">
        <f t="shared" si="44"/>
        <v>0</v>
      </c>
      <c r="DG108">
        <f t="shared" si="46"/>
        <v>0</v>
      </c>
      <c r="DH108">
        <f t="shared" si="47"/>
        <v>0</v>
      </c>
      <c r="DI108">
        <f t="shared" si="45"/>
        <v>0</v>
      </c>
      <c r="DJ108">
        <f t="shared" si="51"/>
        <v>0</v>
      </c>
      <c r="DK108">
        <v>0</v>
      </c>
    </row>
    <row r="109" spans="1:115" x14ac:dyDescent="0.2">
      <c r="A109">
        <f>ROW(Source!A355)</f>
        <v>355</v>
      </c>
      <c r="B109">
        <v>54346617</v>
      </c>
      <c r="C109">
        <v>54347547</v>
      </c>
      <c r="D109">
        <v>30515951</v>
      </c>
      <c r="E109">
        <v>30515945</v>
      </c>
      <c r="F109">
        <v>1</v>
      </c>
      <c r="G109">
        <v>30515945</v>
      </c>
      <c r="H109">
        <v>1</v>
      </c>
      <c r="I109" t="s">
        <v>380</v>
      </c>
      <c r="J109" t="s">
        <v>3</v>
      </c>
      <c r="K109" t="s">
        <v>381</v>
      </c>
      <c r="L109">
        <v>1191</v>
      </c>
      <c r="N109">
        <v>1013</v>
      </c>
      <c r="O109" t="s">
        <v>382</v>
      </c>
      <c r="P109" t="s">
        <v>382</v>
      </c>
      <c r="Q109">
        <v>1</v>
      </c>
      <c r="W109">
        <v>0</v>
      </c>
      <c r="X109">
        <v>476480486</v>
      </c>
      <c r="Y109">
        <f t="shared" si="41"/>
        <v>1.27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1</v>
      </c>
      <c r="AJ109">
        <v>1</v>
      </c>
      <c r="AK109">
        <v>1</v>
      </c>
      <c r="AL109">
        <v>1</v>
      </c>
      <c r="AN109">
        <v>0</v>
      </c>
      <c r="AO109">
        <v>1</v>
      </c>
      <c r="AP109">
        <v>1</v>
      </c>
      <c r="AQ109">
        <v>0</v>
      </c>
      <c r="AR109">
        <v>0</v>
      </c>
      <c r="AS109" t="s">
        <v>3</v>
      </c>
      <c r="AT109">
        <v>1.27</v>
      </c>
      <c r="AU109" t="s">
        <v>3</v>
      </c>
      <c r="AV109">
        <v>1</v>
      </c>
      <c r="AW109">
        <v>2</v>
      </c>
      <c r="AX109">
        <v>54347551</v>
      </c>
      <c r="AY109">
        <v>1</v>
      </c>
      <c r="AZ109">
        <v>0</v>
      </c>
      <c r="BA109">
        <v>188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0</v>
      </c>
      <c r="BI109">
        <v>0</v>
      </c>
      <c r="BJ109">
        <v>0</v>
      </c>
      <c r="BK109">
        <v>0</v>
      </c>
      <c r="BL109">
        <v>0</v>
      </c>
      <c r="BM109">
        <v>0</v>
      </c>
      <c r="BN109">
        <v>0</v>
      </c>
      <c r="BO109">
        <v>0</v>
      </c>
      <c r="BP109">
        <v>0</v>
      </c>
      <c r="BQ109">
        <v>0</v>
      </c>
      <c r="BR109">
        <v>0</v>
      </c>
      <c r="BS109">
        <v>0</v>
      </c>
      <c r="BT109">
        <v>0</v>
      </c>
      <c r="BU109">
        <v>0</v>
      </c>
      <c r="BV109">
        <v>0</v>
      </c>
      <c r="BW109">
        <v>0</v>
      </c>
      <c r="CX109">
        <f>ROUND(Y109*Source!I355,9)</f>
        <v>45.72</v>
      </c>
      <c r="CY109">
        <f t="shared" si="48"/>
        <v>0</v>
      </c>
      <c r="CZ109">
        <f t="shared" si="49"/>
        <v>0</v>
      </c>
      <c r="DA109">
        <f t="shared" si="50"/>
        <v>1</v>
      </c>
      <c r="DB109">
        <f t="shared" si="42"/>
        <v>0</v>
      </c>
      <c r="DC109">
        <f t="shared" si="43"/>
        <v>0</v>
      </c>
      <c r="DD109" t="s">
        <v>3</v>
      </c>
      <c r="DE109" t="s">
        <v>3</v>
      </c>
      <c r="DF109">
        <f t="shared" si="44"/>
        <v>0</v>
      </c>
      <c r="DG109">
        <f t="shared" si="46"/>
        <v>0</v>
      </c>
      <c r="DH109">
        <f t="shared" si="47"/>
        <v>0</v>
      </c>
      <c r="DI109">
        <f t="shared" si="45"/>
        <v>0</v>
      </c>
      <c r="DJ109">
        <f t="shared" si="51"/>
        <v>0</v>
      </c>
      <c r="DK109">
        <v>0</v>
      </c>
    </row>
    <row r="110" spans="1:115" x14ac:dyDescent="0.2">
      <c r="A110">
        <f>ROW(Source!A355)</f>
        <v>355</v>
      </c>
      <c r="B110">
        <v>54346617</v>
      </c>
      <c r="C110">
        <v>54347547</v>
      </c>
      <c r="D110">
        <v>30596074</v>
      </c>
      <c r="E110">
        <v>1</v>
      </c>
      <c r="F110">
        <v>1</v>
      </c>
      <c r="G110">
        <v>30515945</v>
      </c>
      <c r="H110">
        <v>2</v>
      </c>
      <c r="I110" t="s">
        <v>397</v>
      </c>
      <c r="J110" t="s">
        <v>398</v>
      </c>
      <c r="K110" t="s">
        <v>399</v>
      </c>
      <c r="L110">
        <v>1367</v>
      </c>
      <c r="N110">
        <v>1011</v>
      </c>
      <c r="O110" t="s">
        <v>162</v>
      </c>
      <c r="P110" t="s">
        <v>162</v>
      </c>
      <c r="Q110">
        <v>1</v>
      </c>
      <c r="W110">
        <v>0</v>
      </c>
      <c r="X110">
        <v>-628430174</v>
      </c>
      <c r="Y110">
        <f t="shared" si="41"/>
        <v>7.0000000000000007E-2</v>
      </c>
      <c r="AA110">
        <v>0</v>
      </c>
      <c r="AB110">
        <v>903.39</v>
      </c>
      <c r="AC110">
        <v>447.52</v>
      </c>
      <c r="AD110">
        <v>0</v>
      </c>
      <c r="AE110">
        <v>0</v>
      </c>
      <c r="AF110">
        <v>76.81</v>
      </c>
      <c r="AG110">
        <v>14.36</v>
      </c>
      <c r="AH110">
        <v>0</v>
      </c>
      <c r="AI110">
        <v>1</v>
      </c>
      <c r="AJ110">
        <v>10.82</v>
      </c>
      <c r="AK110">
        <v>28.67</v>
      </c>
      <c r="AL110">
        <v>1</v>
      </c>
      <c r="AN110">
        <v>0</v>
      </c>
      <c r="AO110">
        <v>1</v>
      </c>
      <c r="AP110">
        <v>1</v>
      </c>
      <c r="AQ110">
        <v>0</v>
      </c>
      <c r="AR110">
        <v>0</v>
      </c>
      <c r="AS110" t="s">
        <v>3</v>
      </c>
      <c r="AT110">
        <v>7.0000000000000007E-2</v>
      </c>
      <c r="AU110" t="s">
        <v>3</v>
      </c>
      <c r="AV110">
        <v>0</v>
      </c>
      <c r="AW110">
        <v>2</v>
      </c>
      <c r="AX110">
        <v>54347552</v>
      </c>
      <c r="AY110">
        <v>1</v>
      </c>
      <c r="AZ110">
        <v>0</v>
      </c>
      <c r="BA110">
        <v>189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0</v>
      </c>
      <c r="BI110">
        <v>0</v>
      </c>
      <c r="BJ110">
        <v>0</v>
      </c>
      <c r="BK110">
        <v>0</v>
      </c>
      <c r="BL110">
        <v>0</v>
      </c>
      <c r="BM110">
        <v>0</v>
      </c>
      <c r="BN110">
        <v>0</v>
      </c>
      <c r="BO110">
        <v>0</v>
      </c>
      <c r="BP110">
        <v>0</v>
      </c>
      <c r="BQ110">
        <v>0</v>
      </c>
      <c r="BR110">
        <v>0</v>
      </c>
      <c r="BS110">
        <v>0</v>
      </c>
      <c r="BT110">
        <v>0</v>
      </c>
      <c r="BU110">
        <v>0</v>
      </c>
      <c r="BV110">
        <v>0</v>
      </c>
      <c r="BW110">
        <v>0</v>
      </c>
      <c r="CX110">
        <f>ROUND(Y110*Source!I355,9)</f>
        <v>2.52</v>
      </c>
      <c r="CY110">
        <f>AB110</f>
        <v>903.39</v>
      </c>
      <c r="CZ110">
        <f>AF110</f>
        <v>76.81</v>
      </c>
      <c r="DA110">
        <f>AJ110</f>
        <v>10.82</v>
      </c>
      <c r="DB110">
        <f t="shared" si="42"/>
        <v>5.38</v>
      </c>
      <c r="DC110">
        <f t="shared" si="43"/>
        <v>1.01</v>
      </c>
      <c r="DD110" t="s">
        <v>3</v>
      </c>
      <c r="DE110" t="s">
        <v>3</v>
      </c>
      <c r="DF110">
        <f t="shared" si="44"/>
        <v>0</v>
      </c>
      <c r="DG110">
        <f>ROUND(ROUND(AF110*CX110,2)*AJ110,2)</f>
        <v>2094.3200000000002</v>
      </c>
      <c r="DH110">
        <f>ROUND(ROUND(AG110*CX110,2)*AK110,2)</f>
        <v>1037.57</v>
      </c>
      <c r="DI110">
        <f t="shared" si="45"/>
        <v>0</v>
      </c>
      <c r="DJ110">
        <f>DG110</f>
        <v>2094.3200000000002</v>
      </c>
      <c r="DK110">
        <v>0</v>
      </c>
    </row>
    <row r="111" spans="1:115" x14ac:dyDescent="0.2">
      <c r="A111">
        <f>ROW(Source!A355)</f>
        <v>355</v>
      </c>
      <c r="B111">
        <v>54346617</v>
      </c>
      <c r="C111">
        <v>54347547</v>
      </c>
      <c r="D111">
        <v>30595422</v>
      </c>
      <c r="E111">
        <v>1</v>
      </c>
      <c r="F111">
        <v>1</v>
      </c>
      <c r="G111">
        <v>30515945</v>
      </c>
      <c r="H111">
        <v>2</v>
      </c>
      <c r="I111" t="s">
        <v>389</v>
      </c>
      <c r="J111" t="s">
        <v>390</v>
      </c>
      <c r="K111" t="s">
        <v>391</v>
      </c>
      <c r="L111">
        <v>1367</v>
      </c>
      <c r="N111">
        <v>1011</v>
      </c>
      <c r="O111" t="s">
        <v>162</v>
      </c>
      <c r="P111" t="s">
        <v>162</v>
      </c>
      <c r="Q111">
        <v>1</v>
      </c>
      <c r="W111">
        <v>0</v>
      </c>
      <c r="X111">
        <v>-2022105775</v>
      </c>
      <c r="Y111">
        <f t="shared" si="41"/>
        <v>0.06</v>
      </c>
      <c r="AA111">
        <v>0</v>
      </c>
      <c r="AB111">
        <v>2135.46</v>
      </c>
      <c r="AC111">
        <v>560.96</v>
      </c>
      <c r="AD111">
        <v>0</v>
      </c>
      <c r="AE111">
        <v>0</v>
      </c>
      <c r="AF111">
        <v>202.53</v>
      </c>
      <c r="AG111">
        <v>18</v>
      </c>
      <c r="AH111">
        <v>0</v>
      </c>
      <c r="AI111">
        <v>1</v>
      </c>
      <c r="AJ111">
        <v>9.6999999999999993</v>
      </c>
      <c r="AK111">
        <v>28.67</v>
      </c>
      <c r="AL111">
        <v>1</v>
      </c>
      <c r="AN111">
        <v>0</v>
      </c>
      <c r="AO111">
        <v>1</v>
      </c>
      <c r="AP111">
        <v>1</v>
      </c>
      <c r="AQ111">
        <v>0</v>
      </c>
      <c r="AR111">
        <v>0</v>
      </c>
      <c r="AS111" t="s">
        <v>3</v>
      </c>
      <c r="AT111">
        <v>0.06</v>
      </c>
      <c r="AU111" t="s">
        <v>3</v>
      </c>
      <c r="AV111">
        <v>0</v>
      </c>
      <c r="AW111">
        <v>2</v>
      </c>
      <c r="AX111">
        <v>54347553</v>
      </c>
      <c r="AY111">
        <v>1</v>
      </c>
      <c r="AZ111">
        <v>0</v>
      </c>
      <c r="BA111">
        <v>190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0</v>
      </c>
      <c r="BI111">
        <v>0</v>
      </c>
      <c r="BJ111">
        <v>0</v>
      </c>
      <c r="BK111">
        <v>0</v>
      </c>
      <c r="BL111">
        <v>0</v>
      </c>
      <c r="BM111">
        <v>0</v>
      </c>
      <c r="BN111">
        <v>0</v>
      </c>
      <c r="BO111">
        <v>0</v>
      </c>
      <c r="BP111">
        <v>0</v>
      </c>
      <c r="BQ111">
        <v>0</v>
      </c>
      <c r="BR111">
        <v>0</v>
      </c>
      <c r="BS111">
        <v>0</v>
      </c>
      <c r="BT111">
        <v>0</v>
      </c>
      <c r="BU111">
        <v>0</v>
      </c>
      <c r="BV111">
        <v>0</v>
      </c>
      <c r="BW111">
        <v>0</v>
      </c>
      <c r="CX111">
        <f>ROUND(Y111*Source!I355,9)</f>
        <v>2.16</v>
      </c>
      <c r="CY111">
        <f>AB111</f>
        <v>2135.46</v>
      </c>
      <c r="CZ111">
        <f>AF111</f>
        <v>202.53</v>
      </c>
      <c r="DA111">
        <f>AJ111</f>
        <v>9.6999999999999993</v>
      </c>
      <c r="DB111">
        <f t="shared" si="42"/>
        <v>12.15</v>
      </c>
      <c r="DC111">
        <f t="shared" si="43"/>
        <v>1.08</v>
      </c>
      <c r="DD111" t="s">
        <v>3</v>
      </c>
      <c r="DE111" t="s">
        <v>3</v>
      </c>
      <c r="DF111">
        <f t="shared" si="44"/>
        <v>0</v>
      </c>
      <c r="DG111">
        <f>ROUND(ROUND(AF111*CX111,2)*AJ111,2)</f>
        <v>4243.3599999999997</v>
      </c>
      <c r="DH111">
        <f>ROUND(ROUND(AG111*CX111,2)*AK111,2)</f>
        <v>1114.69</v>
      </c>
      <c r="DI111">
        <f t="shared" si="45"/>
        <v>0</v>
      </c>
      <c r="DJ111">
        <f>DG111</f>
        <v>4243.3599999999997</v>
      </c>
      <c r="DK111">
        <v>0</v>
      </c>
    </row>
    <row r="112" spans="1:115" x14ac:dyDescent="0.2">
      <c r="A112">
        <f>ROW(Source!A356)</f>
        <v>356</v>
      </c>
      <c r="B112">
        <v>54346617</v>
      </c>
      <c r="C112">
        <v>54347560</v>
      </c>
      <c r="D112">
        <v>30515951</v>
      </c>
      <c r="E112">
        <v>30515945</v>
      </c>
      <c r="F112">
        <v>1</v>
      </c>
      <c r="G112">
        <v>30515945</v>
      </c>
      <c r="H112">
        <v>1</v>
      </c>
      <c r="I112" t="s">
        <v>380</v>
      </c>
      <c r="J112" t="s">
        <v>3</v>
      </c>
      <c r="K112" t="s">
        <v>381</v>
      </c>
      <c r="L112">
        <v>1191</v>
      </c>
      <c r="N112">
        <v>1013</v>
      </c>
      <c r="O112" t="s">
        <v>382</v>
      </c>
      <c r="P112" t="s">
        <v>382</v>
      </c>
      <c r="Q112">
        <v>1</v>
      </c>
      <c r="W112">
        <v>0</v>
      </c>
      <c r="X112">
        <v>476480486</v>
      </c>
      <c r="Y112">
        <f t="shared" si="41"/>
        <v>3.98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1</v>
      </c>
      <c r="AJ112">
        <v>1</v>
      </c>
      <c r="AK112">
        <v>1</v>
      </c>
      <c r="AL112">
        <v>1</v>
      </c>
      <c r="AN112">
        <v>0</v>
      </c>
      <c r="AO112">
        <v>1</v>
      </c>
      <c r="AP112">
        <v>1</v>
      </c>
      <c r="AQ112">
        <v>0</v>
      </c>
      <c r="AR112">
        <v>0</v>
      </c>
      <c r="AS112" t="s">
        <v>3</v>
      </c>
      <c r="AT112">
        <v>3.98</v>
      </c>
      <c r="AU112" t="s">
        <v>3</v>
      </c>
      <c r="AV112">
        <v>1</v>
      </c>
      <c r="AW112">
        <v>2</v>
      </c>
      <c r="AX112">
        <v>54347562</v>
      </c>
      <c r="AY112">
        <v>1</v>
      </c>
      <c r="AZ112">
        <v>0</v>
      </c>
      <c r="BA112">
        <v>197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0</v>
      </c>
      <c r="BI112">
        <v>0</v>
      </c>
      <c r="BJ112">
        <v>0</v>
      </c>
      <c r="BK112">
        <v>0</v>
      </c>
      <c r="BL112">
        <v>0</v>
      </c>
      <c r="BM112">
        <v>0</v>
      </c>
      <c r="BN112">
        <v>0</v>
      </c>
      <c r="BO112">
        <v>0</v>
      </c>
      <c r="BP112">
        <v>0</v>
      </c>
      <c r="BQ112">
        <v>0</v>
      </c>
      <c r="BR112">
        <v>0</v>
      </c>
      <c r="BS112">
        <v>0</v>
      </c>
      <c r="BT112">
        <v>0</v>
      </c>
      <c r="BU112">
        <v>0</v>
      </c>
      <c r="BV112">
        <v>0</v>
      </c>
      <c r="BW112">
        <v>0</v>
      </c>
      <c r="CX112">
        <f>ROUND(Y112*Source!I356,9)</f>
        <v>3.98</v>
      </c>
      <c r="CY112">
        <f t="shared" ref="CY112:CY125" si="52">AD112</f>
        <v>0</v>
      </c>
      <c r="CZ112">
        <f t="shared" ref="CZ112:CZ125" si="53">AH112</f>
        <v>0</v>
      </c>
      <c r="DA112">
        <f t="shared" ref="DA112:DA125" si="54">AL112</f>
        <v>1</v>
      </c>
      <c r="DB112">
        <f t="shared" si="42"/>
        <v>0</v>
      </c>
      <c r="DC112">
        <f t="shared" si="43"/>
        <v>0</v>
      </c>
      <c r="DD112" t="s">
        <v>3</v>
      </c>
      <c r="DE112" t="s">
        <v>3</v>
      </c>
      <c r="DF112">
        <f t="shared" si="44"/>
        <v>0</v>
      </c>
      <c r="DG112">
        <f t="shared" ref="DG112:DG125" si="55">ROUND(AF112*CX112,2)</f>
        <v>0</v>
      </c>
      <c r="DH112">
        <f t="shared" ref="DH112:DH125" si="56">ROUND(AG112*CX112,2)</f>
        <v>0</v>
      </c>
      <c r="DI112">
        <f t="shared" si="45"/>
        <v>0</v>
      </c>
      <c r="DJ112">
        <f t="shared" ref="DJ112:DJ125" si="57">DI112</f>
        <v>0</v>
      </c>
      <c r="DK112">
        <v>0</v>
      </c>
    </row>
    <row r="113" spans="1:115" x14ac:dyDescent="0.2">
      <c r="A113">
        <f>ROW(Source!A357)</f>
        <v>357</v>
      </c>
      <c r="B113">
        <v>54346617</v>
      </c>
      <c r="C113">
        <v>54347563</v>
      </c>
      <c r="D113">
        <v>30515951</v>
      </c>
      <c r="E113">
        <v>30515945</v>
      </c>
      <c r="F113">
        <v>1</v>
      </c>
      <c r="G113">
        <v>30515945</v>
      </c>
      <c r="H113">
        <v>1</v>
      </c>
      <c r="I113" t="s">
        <v>380</v>
      </c>
      <c r="J113" t="s">
        <v>3</v>
      </c>
      <c r="K113" t="s">
        <v>381</v>
      </c>
      <c r="L113">
        <v>1191</v>
      </c>
      <c r="N113">
        <v>1013</v>
      </c>
      <c r="O113" t="s">
        <v>382</v>
      </c>
      <c r="P113" t="s">
        <v>382</v>
      </c>
      <c r="Q113">
        <v>1</v>
      </c>
      <c r="W113">
        <v>0</v>
      </c>
      <c r="X113">
        <v>476480486</v>
      </c>
      <c r="Y113">
        <f t="shared" si="41"/>
        <v>9.27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1</v>
      </c>
      <c r="AJ113">
        <v>1</v>
      </c>
      <c r="AK113">
        <v>1</v>
      </c>
      <c r="AL113">
        <v>1</v>
      </c>
      <c r="AN113">
        <v>0</v>
      </c>
      <c r="AO113">
        <v>1</v>
      </c>
      <c r="AP113">
        <v>1</v>
      </c>
      <c r="AQ113">
        <v>0</v>
      </c>
      <c r="AR113">
        <v>0</v>
      </c>
      <c r="AS113" t="s">
        <v>3</v>
      </c>
      <c r="AT113">
        <v>9.27</v>
      </c>
      <c r="AU113" t="s">
        <v>3</v>
      </c>
      <c r="AV113">
        <v>1</v>
      </c>
      <c r="AW113">
        <v>2</v>
      </c>
      <c r="AX113">
        <v>54347565</v>
      </c>
      <c r="AY113">
        <v>1</v>
      </c>
      <c r="AZ113">
        <v>0</v>
      </c>
      <c r="BA113">
        <v>198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0</v>
      </c>
      <c r="BI113">
        <v>0</v>
      </c>
      <c r="BJ113">
        <v>0</v>
      </c>
      <c r="BK113">
        <v>0</v>
      </c>
      <c r="BL113">
        <v>0</v>
      </c>
      <c r="BM113">
        <v>0</v>
      </c>
      <c r="BN113">
        <v>0</v>
      </c>
      <c r="BO113">
        <v>0</v>
      </c>
      <c r="BP113">
        <v>0</v>
      </c>
      <c r="BQ113">
        <v>0</v>
      </c>
      <c r="BR113">
        <v>0</v>
      </c>
      <c r="BS113">
        <v>0</v>
      </c>
      <c r="BT113">
        <v>0</v>
      </c>
      <c r="BU113">
        <v>0</v>
      </c>
      <c r="BV113">
        <v>0</v>
      </c>
      <c r="BW113">
        <v>0</v>
      </c>
      <c r="CX113">
        <f>ROUND(Y113*Source!I357,9)</f>
        <v>20.393999999999998</v>
      </c>
      <c r="CY113">
        <f t="shared" si="52"/>
        <v>0</v>
      </c>
      <c r="CZ113">
        <f t="shared" si="53"/>
        <v>0</v>
      </c>
      <c r="DA113">
        <f t="shared" si="54"/>
        <v>1</v>
      </c>
      <c r="DB113">
        <f t="shared" si="42"/>
        <v>0</v>
      </c>
      <c r="DC113">
        <f t="shared" si="43"/>
        <v>0</v>
      </c>
      <c r="DD113" t="s">
        <v>3</v>
      </c>
      <c r="DE113" t="s">
        <v>3</v>
      </c>
      <c r="DF113">
        <f t="shared" si="44"/>
        <v>0</v>
      </c>
      <c r="DG113">
        <f t="shared" si="55"/>
        <v>0</v>
      </c>
      <c r="DH113">
        <f t="shared" si="56"/>
        <v>0</v>
      </c>
      <c r="DI113">
        <f t="shared" si="45"/>
        <v>0</v>
      </c>
      <c r="DJ113">
        <f t="shared" si="57"/>
        <v>0</v>
      </c>
      <c r="DK113">
        <v>0</v>
      </c>
    </row>
    <row r="114" spans="1:115" x14ac:dyDescent="0.2">
      <c r="A114">
        <f>ROW(Source!A358)</f>
        <v>358</v>
      </c>
      <c r="B114">
        <v>54346617</v>
      </c>
      <c r="C114">
        <v>54347566</v>
      </c>
      <c r="D114">
        <v>30515951</v>
      </c>
      <c r="E114">
        <v>30515945</v>
      </c>
      <c r="F114">
        <v>1</v>
      </c>
      <c r="G114">
        <v>30515945</v>
      </c>
      <c r="H114">
        <v>1</v>
      </c>
      <c r="I114" t="s">
        <v>380</v>
      </c>
      <c r="J114" t="s">
        <v>3</v>
      </c>
      <c r="K114" t="s">
        <v>381</v>
      </c>
      <c r="L114">
        <v>1191</v>
      </c>
      <c r="N114">
        <v>1013</v>
      </c>
      <c r="O114" t="s">
        <v>382</v>
      </c>
      <c r="P114" t="s">
        <v>382</v>
      </c>
      <c r="Q114">
        <v>1</v>
      </c>
      <c r="W114">
        <v>0</v>
      </c>
      <c r="X114">
        <v>476480486</v>
      </c>
      <c r="Y114">
        <f t="shared" si="41"/>
        <v>10.3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1</v>
      </c>
      <c r="AJ114">
        <v>1</v>
      </c>
      <c r="AK114">
        <v>1</v>
      </c>
      <c r="AL114">
        <v>1</v>
      </c>
      <c r="AN114">
        <v>0</v>
      </c>
      <c r="AO114">
        <v>1</v>
      </c>
      <c r="AP114">
        <v>0</v>
      </c>
      <c r="AQ114">
        <v>0</v>
      </c>
      <c r="AR114">
        <v>0</v>
      </c>
      <c r="AS114" t="s">
        <v>3</v>
      </c>
      <c r="AT114">
        <v>10.3</v>
      </c>
      <c r="AU114" t="s">
        <v>3</v>
      </c>
      <c r="AV114">
        <v>1</v>
      </c>
      <c r="AW114">
        <v>2</v>
      </c>
      <c r="AX114">
        <v>54347568</v>
      </c>
      <c r="AY114">
        <v>1</v>
      </c>
      <c r="AZ114">
        <v>0</v>
      </c>
      <c r="BA114">
        <v>199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0</v>
      </c>
      <c r="BI114">
        <v>0</v>
      </c>
      <c r="BJ114">
        <v>0</v>
      </c>
      <c r="BK114">
        <v>0</v>
      </c>
      <c r="BL114">
        <v>0</v>
      </c>
      <c r="BM114">
        <v>0</v>
      </c>
      <c r="BN114">
        <v>0</v>
      </c>
      <c r="BO114">
        <v>0</v>
      </c>
      <c r="BP114">
        <v>0</v>
      </c>
      <c r="BQ114">
        <v>0</v>
      </c>
      <c r="BR114">
        <v>0</v>
      </c>
      <c r="BS114">
        <v>0</v>
      </c>
      <c r="BT114">
        <v>0</v>
      </c>
      <c r="BU114">
        <v>0</v>
      </c>
      <c r="BV114">
        <v>0</v>
      </c>
      <c r="BW114">
        <v>0</v>
      </c>
      <c r="CX114">
        <f>ROUND(Y114*Source!I358,9)</f>
        <v>15.45</v>
      </c>
      <c r="CY114">
        <f t="shared" si="52"/>
        <v>0</v>
      </c>
      <c r="CZ114">
        <f t="shared" si="53"/>
        <v>0</v>
      </c>
      <c r="DA114">
        <f t="shared" si="54"/>
        <v>1</v>
      </c>
      <c r="DB114">
        <f t="shared" si="42"/>
        <v>0</v>
      </c>
      <c r="DC114">
        <f t="shared" si="43"/>
        <v>0</v>
      </c>
      <c r="DD114" t="s">
        <v>3</v>
      </c>
      <c r="DE114" t="s">
        <v>3</v>
      </c>
      <c r="DF114">
        <f t="shared" si="44"/>
        <v>0</v>
      </c>
      <c r="DG114">
        <f t="shared" si="55"/>
        <v>0</v>
      </c>
      <c r="DH114">
        <f t="shared" si="56"/>
        <v>0</v>
      </c>
      <c r="DI114">
        <f t="shared" si="45"/>
        <v>0</v>
      </c>
      <c r="DJ114">
        <f t="shared" si="57"/>
        <v>0</v>
      </c>
      <c r="DK114">
        <v>0</v>
      </c>
    </row>
    <row r="115" spans="1:115" x14ac:dyDescent="0.2">
      <c r="A115">
        <f>ROW(Source!A359)</f>
        <v>359</v>
      </c>
      <c r="B115">
        <v>54346617</v>
      </c>
      <c r="C115">
        <v>54347569</v>
      </c>
      <c r="D115">
        <v>30515951</v>
      </c>
      <c r="E115">
        <v>30515945</v>
      </c>
      <c r="F115">
        <v>1</v>
      </c>
      <c r="G115">
        <v>30515945</v>
      </c>
      <c r="H115">
        <v>1</v>
      </c>
      <c r="I115" t="s">
        <v>380</v>
      </c>
      <c r="J115" t="s">
        <v>3</v>
      </c>
      <c r="K115" t="s">
        <v>381</v>
      </c>
      <c r="L115">
        <v>1191</v>
      </c>
      <c r="N115">
        <v>1013</v>
      </c>
      <c r="O115" t="s">
        <v>382</v>
      </c>
      <c r="P115" t="s">
        <v>382</v>
      </c>
      <c r="Q115">
        <v>1</v>
      </c>
      <c r="W115">
        <v>0</v>
      </c>
      <c r="X115">
        <v>476480486</v>
      </c>
      <c r="Y115">
        <f t="shared" si="41"/>
        <v>18.5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1</v>
      </c>
      <c r="AJ115">
        <v>1</v>
      </c>
      <c r="AK115">
        <v>1</v>
      </c>
      <c r="AL115">
        <v>1</v>
      </c>
      <c r="AN115">
        <v>0</v>
      </c>
      <c r="AO115">
        <v>1</v>
      </c>
      <c r="AP115">
        <v>0</v>
      </c>
      <c r="AQ115">
        <v>0</v>
      </c>
      <c r="AR115">
        <v>0</v>
      </c>
      <c r="AS115" t="s">
        <v>3</v>
      </c>
      <c r="AT115">
        <v>18.5</v>
      </c>
      <c r="AU115" t="s">
        <v>3</v>
      </c>
      <c r="AV115">
        <v>1</v>
      </c>
      <c r="AW115">
        <v>2</v>
      </c>
      <c r="AX115">
        <v>54347571</v>
      </c>
      <c r="AY115">
        <v>1</v>
      </c>
      <c r="AZ115">
        <v>0</v>
      </c>
      <c r="BA115">
        <v>200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0</v>
      </c>
      <c r="BI115">
        <v>0</v>
      </c>
      <c r="BJ115">
        <v>0</v>
      </c>
      <c r="BK115">
        <v>0</v>
      </c>
      <c r="BL115">
        <v>0</v>
      </c>
      <c r="BM115">
        <v>0</v>
      </c>
      <c r="BN115">
        <v>0</v>
      </c>
      <c r="BO115">
        <v>0</v>
      </c>
      <c r="BP115">
        <v>0</v>
      </c>
      <c r="BQ115">
        <v>0</v>
      </c>
      <c r="BR115">
        <v>0</v>
      </c>
      <c r="BS115">
        <v>0</v>
      </c>
      <c r="BT115">
        <v>0</v>
      </c>
      <c r="BU115">
        <v>0</v>
      </c>
      <c r="BV115">
        <v>0</v>
      </c>
      <c r="BW115">
        <v>0</v>
      </c>
      <c r="CX115">
        <f>ROUND(Y115*Source!I359,9)</f>
        <v>49.395000000000003</v>
      </c>
      <c r="CY115">
        <f t="shared" si="52"/>
        <v>0</v>
      </c>
      <c r="CZ115">
        <f t="shared" si="53"/>
        <v>0</v>
      </c>
      <c r="DA115">
        <f t="shared" si="54"/>
        <v>1</v>
      </c>
      <c r="DB115">
        <f t="shared" si="42"/>
        <v>0</v>
      </c>
      <c r="DC115">
        <f t="shared" si="43"/>
        <v>0</v>
      </c>
      <c r="DD115" t="s">
        <v>3</v>
      </c>
      <c r="DE115" t="s">
        <v>3</v>
      </c>
      <c r="DF115">
        <f t="shared" si="44"/>
        <v>0</v>
      </c>
      <c r="DG115">
        <f t="shared" si="55"/>
        <v>0</v>
      </c>
      <c r="DH115">
        <f t="shared" si="56"/>
        <v>0</v>
      </c>
      <c r="DI115">
        <f t="shared" si="45"/>
        <v>0</v>
      </c>
      <c r="DJ115">
        <f t="shared" si="57"/>
        <v>0</v>
      </c>
      <c r="DK115">
        <v>0</v>
      </c>
    </row>
    <row r="116" spans="1:115" x14ac:dyDescent="0.2">
      <c r="A116">
        <f>ROW(Source!A360)</f>
        <v>360</v>
      </c>
      <c r="B116">
        <v>54346617</v>
      </c>
      <c r="C116">
        <v>54347572</v>
      </c>
      <c r="D116">
        <v>30515951</v>
      </c>
      <c r="E116">
        <v>30515945</v>
      </c>
      <c r="F116">
        <v>1</v>
      </c>
      <c r="G116">
        <v>30515945</v>
      </c>
      <c r="H116">
        <v>1</v>
      </c>
      <c r="I116" t="s">
        <v>380</v>
      </c>
      <c r="J116" t="s">
        <v>3</v>
      </c>
      <c r="K116" t="s">
        <v>381</v>
      </c>
      <c r="L116">
        <v>1191</v>
      </c>
      <c r="N116">
        <v>1013</v>
      </c>
      <c r="O116" t="s">
        <v>382</v>
      </c>
      <c r="P116" t="s">
        <v>382</v>
      </c>
      <c r="Q116">
        <v>1</v>
      </c>
      <c r="W116">
        <v>0</v>
      </c>
      <c r="X116">
        <v>476480486</v>
      </c>
      <c r="Y116">
        <f t="shared" si="41"/>
        <v>18.5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1</v>
      </c>
      <c r="AJ116">
        <v>1</v>
      </c>
      <c r="AK116">
        <v>1</v>
      </c>
      <c r="AL116">
        <v>1</v>
      </c>
      <c r="AN116">
        <v>0</v>
      </c>
      <c r="AO116">
        <v>1</v>
      </c>
      <c r="AP116">
        <v>0</v>
      </c>
      <c r="AQ116">
        <v>0</v>
      </c>
      <c r="AR116">
        <v>0</v>
      </c>
      <c r="AS116" t="s">
        <v>3</v>
      </c>
      <c r="AT116">
        <v>18.5</v>
      </c>
      <c r="AU116" t="s">
        <v>3</v>
      </c>
      <c r="AV116">
        <v>1</v>
      </c>
      <c r="AW116">
        <v>2</v>
      </c>
      <c r="AX116">
        <v>54347574</v>
      </c>
      <c r="AY116">
        <v>1</v>
      </c>
      <c r="AZ116">
        <v>0</v>
      </c>
      <c r="BA116">
        <v>201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0</v>
      </c>
      <c r="BI116">
        <v>0</v>
      </c>
      <c r="BJ116">
        <v>0</v>
      </c>
      <c r="BK116">
        <v>0</v>
      </c>
      <c r="BL116">
        <v>0</v>
      </c>
      <c r="BM116">
        <v>0</v>
      </c>
      <c r="BN116">
        <v>0</v>
      </c>
      <c r="BO116">
        <v>0</v>
      </c>
      <c r="BP116">
        <v>0</v>
      </c>
      <c r="BQ116">
        <v>0</v>
      </c>
      <c r="BR116">
        <v>0</v>
      </c>
      <c r="BS116">
        <v>0</v>
      </c>
      <c r="BT116">
        <v>0</v>
      </c>
      <c r="BU116">
        <v>0</v>
      </c>
      <c r="BV116">
        <v>0</v>
      </c>
      <c r="BW116">
        <v>0</v>
      </c>
      <c r="CX116">
        <f>ROUND(Y116*Source!I360,9)</f>
        <v>18.5</v>
      </c>
      <c r="CY116">
        <f t="shared" si="52"/>
        <v>0</v>
      </c>
      <c r="CZ116">
        <f t="shared" si="53"/>
        <v>0</v>
      </c>
      <c r="DA116">
        <f t="shared" si="54"/>
        <v>1</v>
      </c>
      <c r="DB116">
        <f t="shared" si="42"/>
        <v>0</v>
      </c>
      <c r="DC116">
        <f t="shared" si="43"/>
        <v>0</v>
      </c>
      <c r="DD116" t="s">
        <v>3</v>
      </c>
      <c r="DE116" t="s">
        <v>3</v>
      </c>
      <c r="DF116">
        <f t="shared" si="44"/>
        <v>0</v>
      </c>
      <c r="DG116">
        <f t="shared" si="55"/>
        <v>0</v>
      </c>
      <c r="DH116">
        <f t="shared" si="56"/>
        <v>0</v>
      </c>
      <c r="DI116">
        <f t="shared" si="45"/>
        <v>0</v>
      </c>
      <c r="DJ116">
        <f t="shared" si="57"/>
        <v>0</v>
      </c>
      <c r="DK116">
        <v>0</v>
      </c>
    </row>
    <row r="117" spans="1:115" x14ac:dyDescent="0.2">
      <c r="A117">
        <f>ROW(Source!A488)</f>
        <v>488</v>
      </c>
      <c r="B117">
        <v>54346617</v>
      </c>
      <c r="C117">
        <v>54347768</v>
      </c>
      <c r="D117">
        <v>30515951</v>
      </c>
      <c r="E117">
        <v>30515945</v>
      </c>
      <c r="F117">
        <v>1</v>
      </c>
      <c r="G117">
        <v>30515945</v>
      </c>
      <c r="H117">
        <v>1</v>
      </c>
      <c r="I117" t="s">
        <v>380</v>
      </c>
      <c r="J117" t="s">
        <v>3</v>
      </c>
      <c r="K117" t="s">
        <v>381</v>
      </c>
      <c r="L117">
        <v>1191</v>
      </c>
      <c r="N117">
        <v>1013</v>
      </c>
      <c r="O117" t="s">
        <v>382</v>
      </c>
      <c r="P117" t="s">
        <v>382</v>
      </c>
      <c r="Q117">
        <v>1</v>
      </c>
      <c r="W117">
        <v>0</v>
      </c>
      <c r="X117">
        <v>476480486</v>
      </c>
      <c r="Y117">
        <f t="shared" si="41"/>
        <v>1.8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1</v>
      </c>
      <c r="AJ117">
        <v>1</v>
      </c>
      <c r="AK117">
        <v>1</v>
      </c>
      <c r="AL117">
        <v>1</v>
      </c>
      <c r="AN117">
        <v>0</v>
      </c>
      <c r="AO117">
        <v>1</v>
      </c>
      <c r="AP117">
        <v>0</v>
      </c>
      <c r="AQ117">
        <v>0</v>
      </c>
      <c r="AR117">
        <v>0</v>
      </c>
      <c r="AS117" t="s">
        <v>3</v>
      </c>
      <c r="AT117">
        <v>1.8</v>
      </c>
      <c r="AU117" t="s">
        <v>3</v>
      </c>
      <c r="AV117">
        <v>1</v>
      </c>
      <c r="AW117">
        <v>2</v>
      </c>
      <c r="AX117">
        <v>54347770</v>
      </c>
      <c r="AY117">
        <v>1</v>
      </c>
      <c r="AZ117">
        <v>0</v>
      </c>
      <c r="BA117">
        <v>202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0</v>
      </c>
      <c r="BI117">
        <v>0</v>
      </c>
      <c r="BJ117">
        <v>0</v>
      </c>
      <c r="BK117">
        <v>0</v>
      </c>
      <c r="BL117">
        <v>0</v>
      </c>
      <c r="BM117">
        <v>0</v>
      </c>
      <c r="BN117">
        <v>0</v>
      </c>
      <c r="BO117">
        <v>0</v>
      </c>
      <c r="BP117">
        <v>0</v>
      </c>
      <c r="BQ117">
        <v>0</v>
      </c>
      <c r="BR117">
        <v>0</v>
      </c>
      <c r="BS117">
        <v>0</v>
      </c>
      <c r="BT117">
        <v>0</v>
      </c>
      <c r="BU117">
        <v>0</v>
      </c>
      <c r="BV117">
        <v>0</v>
      </c>
      <c r="BW117">
        <v>0</v>
      </c>
      <c r="CX117">
        <f>ROUND(Y117*Source!I488,9)</f>
        <v>10.8</v>
      </c>
      <c r="CY117">
        <f t="shared" si="52"/>
        <v>0</v>
      </c>
      <c r="CZ117">
        <f t="shared" si="53"/>
        <v>0</v>
      </c>
      <c r="DA117">
        <f t="shared" si="54"/>
        <v>1</v>
      </c>
      <c r="DB117">
        <f t="shared" si="42"/>
        <v>0</v>
      </c>
      <c r="DC117">
        <f t="shared" si="43"/>
        <v>0</v>
      </c>
      <c r="DD117" t="s">
        <v>3</v>
      </c>
      <c r="DE117" t="s">
        <v>3</v>
      </c>
      <c r="DF117">
        <f t="shared" si="44"/>
        <v>0</v>
      </c>
      <c r="DG117">
        <f t="shared" si="55"/>
        <v>0</v>
      </c>
      <c r="DH117">
        <f t="shared" si="56"/>
        <v>0</v>
      </c>
      <c r="DI117">
        <f t="shared" si="45"/>
        <v>0</v>
      </c>
      <c r="DJ117">
        <f t="shared" si="57"/>
        <v>0</v>
      </c>
      <c r="DK117">
        <v>0</v>
      </c>
    </row>
    <row r="118" spans="1:115" x14ac:dyDescent="0.2">
      <c r="A118">
        <f>ROW(Source!A489)</f>
        <v>489</v>
      </c>
      <c r="B118">
        <v>54346617</v>
      </c>
      <c r="C118">
        <v>54347771</v>
      </c>
      <c r="D118">
        <v>30515951</v>
      </c>
      <c r="E118">
        <v>30515945</v>
      </c>
      <c r="F118">
        <v>1</v>
      </c>
      <c r="G118">
        <v>30515945</v>
      </c>
      <c r="H118">
        <v>1</v>
      </c>
      <c r="I118" t="s">
        <v>380</v>
      </c>
      <c r="J118" t="s">
        <v>3</v>
      </c>
      <c r="K118" t="s">
        <v>381</v>
      </c>
      <c r="L118">
        <v>1191</v>
      </c>
      <c r="N118">
        <v>1013</v>
      </c>
      <c r="O118" t="s">
        <v>382</v>
      </c>
      <c r="P118" t="s">
        <v>382</v>
      </c>
      <c r="Q118">
        <v>1</v>
      </c>
      <c r="W118">
        <v>0</v>
      </c>
      <c r="X118">
        <v>476480486</v>
      </c>
      <c r="Y118">
        <f t="shared" si="41"/>
        <v>5.4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1</v>
      </c>
      <c r="AJ118">
        <v>1</v>
      </c>
      <c r="AK118">
        <v>1</v>
      </c>
      <c r="AL118">
        <v>1</v>
      </c>
      <c r="AN118">
        <v>0</v>
      </c>
      <c r="AO118">
        <v>1</v>
      </c>
      <c r="AP118">
        <v>0</v>
      </c>
      <c r="AQ118">
        <v>0</v>
      </c>
      <c r="AR118">
        <v>0</v>
      </c>
      <c r="AS118" t="s">
        <v>3</v>
      </c>
      <c r="AT118">
        <v>5.4</v>
      </c>
      <c r="AU118" t="s">
        <v>3</v>
      </c>
      <c r="AV118">
        <v>1</v>
      </c>
      <c r="AW118">
        <v>2</v>
      </c>
      <c r="AX118">
        <v>54347773</v>
      </c>
      <c r="AY118">
        <v>1</v>
      </c>
      <c r="AZ118">
        <v>0</v>
      </c>
      <c r="BA118">
        <v>203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0</v>
      </c>
      <c r="BI118">
        <v>0</v>
      </c>
      <c r="BJ118">
        <v>0</v>
      </c>
      <c r="BK118">
        <v>0</v>
      </c>
      <c r="BL118">
        <v>0</v>
      </c>
      <c r="BM118">
        <v>0</v>
      </c>
      <c r="BN118">
        <v>0</v>
      </c>
      <c r="BO118">
        <v>0</v>
      </c>
      <c r="BP118">
        <v>0</v>
      </c>
      <c r="BQ118">
        <v>0</v>
      </c>
      <c r="BR118">
        <v>0</v>
      </c>
      <c r="BS118">
        <v>0</v>
      </c>
      <c r="BT118">
        <v>0</v>
      </c>
      <c r="BU118">
        <v>0</v>
      </c>
      <c r="BV118">
        <v>0</v>
      </c>
      <c r="BW118">
        <v>0</v>
      </c>
      <c r="CX118">
        <f>ROUND(Y118*Source!I489,9)</f>
        <v>10.8</v>
      </c>
      <c r="CY118">
        <f t="shared" si="52"/>
        <v>0</v>
      </c>
      <c r="CZ118">
        <f t="shared" si="53"/>
        <v>0</v>
      </c>
      <c r="DA118">
        <f t="shared" si="54"/>
        <v>1</v>
      </c>
      <c r="DB118">
        <f t="shared" si="42"/>
        <v>0</v>
      </c>
      <c r="DC118">
        <f t="shared" si="43"/>
        <v>0</v>
      </c>
      <c r="DD118" t="s">
        <v>3</v>
      </c>
      <c r="DE118" t="s">
        <v>3</v>
      </c>
      <c r="DF118">
        <f t="shared" si="44"/>
        <v>0</v>
      </c>
      <c r="DG118">
        <f t="shared" si="55"/>
        <v>0</v>
      </c>
      <c r="DH118">
        <f t="shared" si="56"/>
        <v>0</v>
      </c>
      <c r="DI118">
        <f t="shared" si="45"/>
        <v>0</v>
      </c>
      <c r="DJ118">
        <f t="shared" si="57"/>
        <v>0</v>
      </c>
      <c r="DK118">
        <v>0</v>
      </c>
    </row>
    <row r="119" spans="1:115" x14ac:dyDescent="0.2">
      <c r="A119">
        <f>ROW(Source!A490)</f>
        <v>490</v>
      </c>
      <c r="B119">
        <v>54346617</v>
      </c>
      <c r="C119">
        <v>54347774</v>
      </c>
      <c r="D119">
        <v>30515951</v>
      </c>
      <c r="E119">
        <v>30515945</v>
      </c>
      <c r="F119">
        <v>1</v>
      </c>
      <c r="G119">
        <v>30515945</v>
      </c>
      <c r="H119">
        <v>1</v>
      </c>
      <c r="I119" t="s">
        <v>380</v>
      </c>
      <c r="J119" t="s">
        <v>3</v>
      </c>
      <c r="K119" t="s">
        <v>381</v>
      </c>
      <c r="L119">
        <v>1191</v>
      </c>
      <c r="N119">
        <v>1013</v>
      </c>
      <c r="O119" t="s">
        <v>382</v>
      </c>
      <c r="P119" t="s">
        <v>382</v>
      </c>
      <c r="Q119">
        <v>1</v>
      </c>
      <c r="W119">
        <v>0</v>
      </c>
      <c r="X119">
        <v>476480486</v>
      </c>
      <c r="Y119">
        <f t="shared" si="41"/>
        <v>1.8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1</v>
      </c>
      <c r="AJ119">
        <v>1</v>
      </c>
      <c r="AK119">
        <v>1</v>
      </c>
      <c r="AL119">
        <v>1</v>
      </c>
      <c r="AN119">
        <v>0</v>
      </c>
      <c r="AO119">
        <v>1</v>
      </c>
      <c r="AP119">
        <v>0</v>
      </c>
      <c r="AQ119">
        <v>0</v>
      </c>
      <c r="AR119">
        <v>0</v>
      </c>
      <c r="AS119" t="s">
        <v>3</v>
      </c>
      <c r="AT119">
        <v>1.8</v>
      </c>
      <c r="AU119" t="s">
        <v>3</v>
      </c>
      <c r="AV119">
        <v>1</v>
      </c>
      <c r="AW119">
        <v>2</v>
      </c>
      <c r="AX119">
        <v>54347776</v>
      </c>
      <c r="AY119">
        <v>1</v>
      </c>
      <c r="AZ119">
        <v>0</v>
      </c>
      <c r="BA119">
        <v>204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0</v>
      </c>
      <c r="BI119">
        <v>0</v>
      </c>
      <c r="BJ119">
        <v>0</v>
      </c>
      <c r="BK119">
        <v>0</v>
      </c>
      <c r="BL119">
        <v>0</v>
      </c>
      <c r="BM119">
        <v>0</v>
      </c>
      <c r="BN119">
        <v>0</v>
      </c>
      <c r="BO119">
        <v>0</v>
      </c>
      <c r="BP119">
        <v>0</v>
      </c>
      <c r="BQ119">
        <v>0</v>
      </c>
      <c r="BR119">
        <v>0</v>
      </c>
      <c r="BS119">
        <v>0</v>
      </c>
      <c r="BT119">
        <v>0</v>
      </c>
      <c r="BU119">
        <v>0</v>
      </c>
      <c r="BV119">
        <v>0</v>
      </c>
      <c r="BW119">
        <v>0</v>
      </c>
      <c r="CX119">
        <f>ROUND(Y119*Source!I490,9)</f>
        <v>39.6</v>
      </c>
      <c r="CY119">
        <f t="shared" si="52"/>
        <v>0</v>
      </c>
      <c r="CZ119">
        <f t="shared" si="53"/>
        <v>0</v>
      </c>
      <c r="DA119">
        <f t="shared" si="54"/>
        <v>1</v>
      </c>
      <c r="DB119">
        <f t="shared" si="42"/>
        <v>0</v>
      </c>
      <c r="DC119">
        <f t="shared" si="43"/>
        <v>0</v>
      </c>
      <c r="DD119" t="s">
        <v>3</v>
      </c>
      <c r="DE119" t="s">
        <v>3</v>
      </c>
      <c r="DF119">
        <f t="shared" si="44"/>
        <v>0</v>
      </c>
      <c r="DG119">
        <f t="shared" si="55"/>
        <v>0</v>
      </c>
      <c r="DH119">
        <f t="shared" si="56"/>
        <v>0</v>
      </c>
      <c r="DI119">
        <f t="shared" si="45"/>
        <v>0</v>
      </c>
      <c r="DJ119">
        <f t="shared" si="57"/>
        <v>0</v>
      </c>
      <c r="DK119">
        <v>0</v>
      </c>
    </row>
    <row r="120" spans="1:115" x14ac:dyDescent="0.2">
      <c r="A120">
        <f>ROW(Source!A491)</f>
        <v>491</v>
      </c>
      <c r="B120">
        <v>54346617</v>
      </c>
      <c r="C120">
        <v>54347777</v>
      </c>
      <c r="D120">
        <v>30515951</v>
      </c>
      <c r="E120">
        <v>30515945</v>
      </c>
      <c r="F120">
        <v>1</v>
      </c>
      <c r="G120">
        <v>30515945</v>
      </c>
      <c r="H120">
        <v>1</v>
      </c>
      <c r="I120" t="s">
        <v>380</v>
      </c>
      <c r="J120" t="s">
        <v>3</v>
      </c>
      <c r="K120" t="s">
        <v>381</v>
      </c>
      <c r="L120">
        <v>1191</v>
      </c>
      <c r="N120">
        <v>1013</v>
      </c>
      <c r="O120" t="s">
        <v>382</v>
      </c>
      <c r="P120" t="s">
        <v>382</v>
      </c>
      <c r="Q120">
        <v>1</v>
      </c>
      <c r="W120">
        <v>0</v>
      </c>
      <c r="X120">
        <v>476480486</v>
      </c>
      <c r="Y120">
        <f t="shared" si="41"/>
        <v>2.7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1</v>
      </c>
      <c r="AJ120">
        <v>1</v>
      </c>
      <c r="AK120">
        <v>1</v>
      </c>
      <c r="AL120">
        <v>1</v>
      </c>
      <c r="AN120">
        <v>0</v>
      </c>
      <c r="AO120">
        <v>1</v>
      </c>
      <c r="AP120">
        <v>0</v>
      </c>
      <c r="AQ120">
        <v>0</v>
      </c>
      <c r="AR120">
        <v>0</v>
      </c>
      <c r="AS120" t="s">
        <v>3</v>
      </c>
      <c r="AT120">
        <v>2.7</v>
      </c>
      <c r="AU120" t="s">
        <v>3</v>
      </c>
      <c r="AV120">
        <v>1</v>
      </c>
      <c r="AW120">
        <v>2</v>
      </c>
      <c r="AX120">
        <v>54347779</v>
      </c>
      <c r="AY120">
        <v>1</v>
      </c>
      <c r="AZ120">
        <v>0</v>
      </c>
      <c r="BA120">
        <v>205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0</v>
      </c>
      <c r="BI120">
        <v>0</v>
      </c>
      <c r="BJ120">
        <v>0</v>
      </c>
      <c r="BK120">
        <v>0</v>
      </c>
      <c r="BL120">
        <v>0</v>
      </c>
      <c r="BM120">
        <v>0</v>
      </c>
      <c r="BN120">
        <v>0</v>
      </c>
      <c r="BO120">
        <v>0</v>
      </c>
      <c r="BP120">
        <v>0</v>
      </c>
      <c r="BQ120">
        <v>0</v>
      </c>
      <c r="BR120">
        <v>0</v>
      </c>
      <c r="BS120">
        <v>0</v>
      </c>
      <c r="BT120">
        <v>0</v>
      </c>
      <c r="BU120">
        <v>0</v>
      </c>
      <c r="BV120">
        <v>0</v>
      </c>
      <c r="BW120">
        <v>0</v>
      </c>
      <c r="CX120">
        <f>ROUND(Y120*Source!I491,9)</f>
        <v>261.89999999999998</v>
      </c>
      <c r="CY120">
        <f t="shared" si="52"/>
        <v>0</v>
      </c>
      <c r="CZ120">
        <f t="shared" si="53"/>
        <v>0</v>
      </c>
      <c r="DA120">
        <f t="shared" si="54"/>
        <v>1</v>
      </c>
      <c r="DB120">
        <f t="shared" si="42"/>
        <v>0</v>
      </c>
      <c r="DC120">
        <f t="shared" si="43"/>
        <v>0</v>
      </c>
      <c r="DD120" t="s">
        <v>3</v>
      </c>
      <c r="DE120" t="s">
        <v>3</v>
      </c>
      <c r="DF120">
        <f t="shared" si="44"/>
        <v>0</v>
      </c>
      <c r="DG120">
        <f t="shared" si="55"/>
        <v>0</v>
      </c>
      <c r="DH120">
        <f t="shared" si="56"/>
        <v>0</v>
      </c>
      <c r="DI120">
        <f t="shared" si="45"/>
        <v>0</v>
      </c>
      <c r="DJ120">
        <f t="shared" si="57"/>
        <v>0</v>
      </c>
      <c r="DK120">
        <v>0</v>
      </c>
    </row>
    <row r="121" spans="1:115" x14ac:dyDescent="0.2">
      <c r="A121">
        <f>ROW(Source!A492)</f>
        <v>492</v>
      </c>
      <c r="B121">
        <v>54346617</v>
      </c>
      <c r="C121">
        <v>54347780</v>
      </c>
      <c r="D121">
        <v>30515951</v>
      </c>
      <c r="E121">
        <v>30515945</v>
      </c>
      <c r="F121">
        <v>1</v>
      </c>
      <c r="G121">
        <v>30515945</v>
      </c>
      <c r="H121">
        <v>1</v>
      </c>
      <c r="I121" t="s">
        <v>380</v>
      </c>
      <c r="J121" t="s">
        <v>3</v>
      </c>
      <c r="K121" t="s">
        <v>381</v>
      </c>
      <c r="L121">
        <v>1191</v>
      </c>
      <c r="N121">
        <v>1013</v>
      </c>
      <c r="O121" t="s">
        <v>382</v>
      </c>
      <c r="P121" t="s">
        <v>382</v>
      </c>
      <c r="Q121">
        <v>1</v>
      </c>
      <c r="W121">
        <v>0</v>
      </c>
      <c r="X121">
        <v>476480486</v>
      </c>
      <c r="Y121">
        <f t="shared" si="41"/>
        <v>1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1</v>
      </c>
      <c r="AJ121">
        <v>1</v>
      </c>
      <c r="AK121">
        <v>1</v>
      </c>
      <c r="AL121">
        <v>1</v>
      </c>
      <c r="AN121">
        <v>0</v>
      </c>
      <c r="AO121">
        <v>1</v>
      </c>
      <c r="AP121">
        <v>0</v>
      </c>
      <c r="AQ121">
        <v>0</v>
      </c>
      <c r="AR121">
        <v>0</v>
      </c>
      <c r="AS121" t="s">
        <v>3</v>
      </c>
      <c r="AT121">
        <v>1</v>
      </c>
      <c r="AU121" t="s">
        <v>3</v>
      </c>
      <c r="AV121">
        <v>1</v>
      </c>
      <c r="AW121">
        <v>2</v>
      </c>
      <c r="AX121">
        <v>54347782</v>
      </c>
      <c r="AY121">
        <v>1</v>
      </c>
      <c r="AZ121">
        <v>0</v>
      </c>
      <c r="BA121">
        <v>206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0</v>
      </c>
      <c r="BI121">
        <v>0</v>
      </c>
      <c r="BJ121">
        <v>0</v>
      </c>
      <c r="BK121">
        <v>0</v>
      </c>
      <c r="BL121">
        <v>0</v>
      </c>
      <c r="BM121">
        <v>0</v>
      </c>
      <c r="BN121">
        <v>0</v>
      </c>
      <c r="BO121">
        <v>0</v>
      </c>
      <c r="BP121">
        <v>0</v>
      </c>
      <c r="BQ121">
        <v>0</v>
      </c>
      <c r="BR121">
        <v>0</v>
      </c>
      <c r="BS121">
        <v>0</v>
      </c>
      <c r="BT121">
        <v>0</v>
      </c>
      <c r="BU121">
        <v>0</v>
      </c>
      <c r="BV121">
        <v>0</v>
      </c>
      <c r="BW121">
        <v>0</v>
      </c>
      <c r="CX121">
        <f>ROUND(Y121*Source!I492,9)</f>
        <v>37</v>
      </c>
      <c r="CY121">
        <f t="shared" si="52"/>
        <v>0</v>
      </c>
      <c r="CZ121">
        <f t="shared" si="53"/>
        <v>0</v>
      </c>
      <c r="DA121">
        <f t="shared" si="54"/>
        <v>1</v>
      </c>
      <c r="DB121">
        <f t="shared" si="42"/>
        <v>0</v>
      </c>
      <c r="DC121">
        <f t="shared" si="43"/>
        <v>0</v>
      </c>
      <c r="DD121" t="s">
        <v>3</v>
      </c>
      <c r="DE121" t="s">
        <v>3</v>
      </c>
      <c r="DF121">
        <f t="shared" si="44"/>
        <v>0</v>
      </c>
      <c r="DG121">
        <f t="shared" si="55"/>
        <v>0</v>
      </c>
      <c r="DH121">
        <f t="shared" si="56"/>
        <v>0</v>
      </c>
      <c r="DI121">
        <f t="shared" si="45"/>
        <v>0</v>
      </c>
      <c r="DJ121">
        <f t="shared" si="57"/>
        <v>0</v>
      </c>
      <c r="DK121">
        <v>0</v>
      </c>
    </row>
    <row r="122" spans="1:115" x14ac:dyDescent="0.2">
      <c r="A122">
        <f>ROW(Source!A493)</f>
        <v>493</v>
      </c>
      <c r="B122">
        <v>54346617</v>
      </c>
      <c r="C122">
        <v>54347783</v>
      </c>
      <c r="D122">
        <v>30515951</v>
      </c>
      <c r="E122">
        <v>30515945</v>
      </c>
      <c r="F122">
        <v>1</v>
      </c>
      <c r="G122">
        <v>30515945</v>
      </c>
      <c r="H122">
        <v>1</v>
      </c>
      <c r="I122" t="s">
        <v>380</v>
      </c>
      <c r="J122" t="s">
        <v>3</v>
      </c>
      <c r="K122" t="s">
        <v>381</v>
      </c>
      <c r="L122">
        <v>1191</v>
      </c>
      <c r="N122">
        <v>1013</v>
      </c>
      <c r="O122" t="s">
        <v>382</v>
      </c>
      <c r="P122" t="s">
        <v>382</v>
      </c>
      <c r="Q122">
        <v>1</v>
      </c>
      <c r="W122">
        <v>0</v>
      </c>
      <c r="X122">
        <v>476480486</v>
      </c>
      <c r="Y122">
        <f t="shared" si="41"/>
        <v>1.8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1</v>
      </c>
      <c r="AJ122">
        <v>1</v>
      </c>
      <c r="AK122">
        <v>1</v>
      </c>
      <c r="AL122">
        <v>1</v>
      </c>
      <c r="AN122">
        <v>0</v>
      </c>
      <c r="AO122">
        <v>1</v>
      </c>
      <c r="AP122">
        <v>0</v>
      </c>
      <c r="AQ122">
        <v>0</v>
      </c>
      <c r="AR122">
        <v>0</v>
      </c>
      <c r="AS122" t="s">
        <v>3</v>
      </c>
      <c r="AT122">
        <v>1.8</v>
      </c>
      <c r="AU122" t="s">
        <v>3</v>
      </c>
      <c r="AV122">
        <v>1</v>
      </c>
      <c r="AW122">
        <v>2</v>
      </c>
      <c r="AX122">
        <v>54347785</v>
      </c>
      <c r="AY122">
        <v>1</v>
      </c>
      <c r="AZ122">
        <v>0</v>
      </c>
      <c r="BA122">
        <v>207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0</v>
      </c>
      <c r="BI122">
        <v>0</v>
      </c>
      <c r="BJ122">
        <v>0</v>
      </c>
      <c r="BK122">
        <v>0</v>
      </c>
      <c r="BL122">
        <v>0</v>
      </c>
      <c r="BM122">
        <v>0</v>
      </c>
      <c r="BN122">
        <v>0</v>
      </c>
      <c r="BO122">
        <v>0</v>
      </c>
      <c r="BP122">
        <v>0</v>
      </c>
      <c r="BQ122">
        <v>0</v>
      </c>
      <c r="BR122">
        <v>0</v>
      </c>
      <c r="BS122">
        <v>0</v>
      </c>
      <c r="BT122">
        <v>0</v>
      </c>
      <c r="BU122">
        <v>0</v>
      </c>
      <c r="BV122">
        <v>0</v>
      </c>
      <c r="BW122">
        <v>0</v>
      </c>
      <c r="CX122">
        <f>ROUND(Y122*Source!I493,9)</f>
        <v>66.599999999999994</v>
      </c>
      <c r="CY122">
        <f t="shared" si="52"/>
        <v>0</v>
      </c>
      <c r="CZ122">
        <f t="shared" si="53"/>
        <v>0</v>
      </c>
      <c r="DA122">
        <f t="shared" si="54"/>
        <v>1</v>
      </c>
      <c r="DB122">
        <f t="shared" si="42"/>
        <v>0</v>
      </c>
      <c r="DC122">
        <f t="shared" si="43"/>
        <v>0</v>
      </c>
      <c r="DD122" t="s">
        <v>3</v>
      </c>
      <c r="DE122" t="s">
        <v>3</v>
      </c>
      <c r="DF122">
        <f t="shared" si="44"/>
        <v>0</v>
      </c>
      <c r="DG122">
        <f t="shared" si="55"/>
        <v>0</v>
      </c>
      <c r="DH122">
        <f t="shared" si="56"/>
        <v>0</v>
      </c>
      <c r="DI122">
        <f t="shared" si="45"/>
        <v>0</v>
      </c>
      <c r="DJ122">
        <f t="shared" si="57"/>
        <v>0</v>
      </c>
      <c r="DK122">
        <v>0</v>
      </c>
    </row>
    <row r="123" spans="1:115" x14ac:dyDescent="0.2">
      <c r="A123">
        <f>ROW(Source!A494)</f>
        <v>494</v>
      </c>
      <c r="B123">
        <v>54346617</v>
      </c>
      <c r="C123">
        <v>54347786</v>
      </c>
      <c r="D123">
        <v>30515951</v>
      </c>
      <c r="E123">
        <v>30515945</v>
      </c>
      <c r="F123">
        <v>1</v>
      </c>
      <c r="G123">
        <v>30515945</v>
      </c>
      <c r="H123">
        <v>1</v>
      </c>
      <c r="I123" t="s">
        <v>380</v>
      </c>
      <c r="J123" t="s">
        <v>3</v>
      </c>
      <c r="K123" t="s">
        <v>381</v>
      </c>
      <c r="L123">
        <v>1191</v>
      </c>
      <c r="N123">
        <v>1013</v>
      </c>
      <c r="O123" t="s">
        <v>382</v>
      </c>
      <c r="P123" t="s">
        <v>382</v>
      </c>
      <c r="Q123">
        <v>1</v>
      </c>
      <c r="W123">
        <v>0</v>
      </c>
      <c r="X123">
        <v>476480486</v>
      </c>
      <c r="Y123">
        <f t="shared" si="41"/>
        <v>3.6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1</v>
      </c>
      <c r="AJ123">
        <v>1</v>
      </c>
      <c r="AK123">
        <v>1</v>
      </c>
      <c r="AL123">
        <v>1</v>
      </c>
      <c r="AN123">
        <v>0</v>
      </c>
      <c r="AO123">
        <v>1</v>
      </c>
      <c r="AP123">
        <v>0</v>
      </c>
      <c r="AQ123">
        <v>0</v>
      </c>
      <c r="AR123">
        <v>0</v>
      </c>
      <c r="AS123" t="s">
        <v>3</v>
      </c>
      <c r="AT123">
        <v>3.6</v>
      </c>
      <c r="AU123" t="s">
        <v>3</v>
      </c>
      <c r="AV123">
        <v>1</v>
      </c>
      <c r="AW123">
        <v>2</v>
      </c>
      <c r="AX123">
        <v>54347788</v>
      </c>
      <c r="AY123">
        <v>1</v>
      </c>
      <c r="AZ123">
        <v>0</v>
      </c>
      <c r="BA123">
        <v>208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0</v>
      </c>
      <c r="BI123">
        <v>0</v>
      </c>
      <c r="BJ123">
        <v>0</v>
      </c>
      <c r="BK123">
        <v>0</v>
      </c>
      <c r="BL123">
        <v>0</v>
      </c>
      <c r="BM123">
        <v>0</v>
      </c>
      <c r="BN123">
        <v>0</v>
      </c>
      <c r="BO123">
        <v>0</v>
      </c>
      <c r="BP123">
        <v>0</v>
      </c>
      <c r="BQ123">
        <v>0</v>
      </c>
      <c r="BR123">
        <v>0</v>
      </c>
      <c r="BS123">
        <v>0</v>
      </c>
      <c r="BT123">
        <v>0</v>
      </c>
      <c r="BU123">
        <v>0</v>
      </c>
      <c r="BV123">
        <v>0</v>
      </c>
      <c r="BW123">
        <v>0</v>
      </c>
      <c r="CX123">
        <f>ROUND(Y123*Source!I494,9)</f>
        <v>133.19999999999999</v>
      </c>
      <c r="CY123">
        <f t="shared" si="52"/>
        <v>0</v>
      </c>
      <c r="CZ123">
        <f t="shared" si="53"/>
        <v>0</v>
      </c>
      <c r="DA123">
        <f t="shared" si="54"/>
        <v>1</v>
      </c>
      <c r="DB123">
        <f t="shared" si="42"/>
        <v>0</v>
      </c>
      <c r="DC123">
        <f t="shared" si="43"/>
        <v>0</v>
      </c>
      <c r="DD123" t="s">
        <v>3</v>
      </c>
      <c r="DE123" t="s">
        <v>3</v>
      </c>
      <c r="DF123">
        <f t="shared" si="44"/>
        <v>0</v>
      </c>
      <c r="DG123">
        <f t="shared" si="55"/>
        <v>0</v>
      </c>
      <c r="DH123">
        <f t="shared" si="56"/>
        <v>0</v>
      </c>
      <c r="DI123">
        <f t="shared" si="45"/>
        <v>0</v>
      </c>
      <c r="DJ123">
        <f t="shared" si="57"/>
        <v>0</v>
      </c>
      <c r="DK123">
        <v>0</v>
      </c>
    </row>
    <row r="124" spans="1:115" x14ac:dyDescent="0.2">
      <c r="A124">
        <f>ROW(Source!A495)</f>
        <v>495</v>
      </c>
      <c r="B124">
        <v>54346617</v>
      </c>
      <c r="C124">
        <v>54347789</v>
      </c>
      <c r="D124">
        <v>30515951</v>
      </c>
      <c r="E124">
        <v>30515945</v>
      </c>
      <c r="F124">
        <v>1</v>
      </c>
      <c r="G124">
        <v>30515945</v>
      </c>
      <c r="H124">
        <v>1</v>
      </c>
      <c r="I124" t="s">
        <v>380</v>
      </c>
      <c r="J124" t="s">
        <v>3</v>
      </c>
      <c r="K124" t="s">
        <v>381</v>
      </c>
      <c r="L124">
        <v>1191</v>
      </c>
      <c r="N124">
        <v>1013</v>
      </c>
      <c r="O124" t="s">
        <v>382</v>
      </c>
      <c r="P124" t="s">
        <v>382</v>
      </c>
      <c r="Q124">
        <v>1</v>
      </c>
      <c r="W124">
        <v>0</v>
      </c>
      <c r="X124">
        <v>476480486</v>
      </c>
      <c r="Y124">
        <f t="shared" si="41"/>
        <v>0.15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1</v>
      </c>
      <c r="AJ124">
        <v>1</v>
      </c>
      <c r="AK124">
        <v>1</v>
      </c>
      <c r="AL124">
        <v>1</v>
      </c>
      <c r="AN124">
        <v>0</v>
      </c>
      <c r="AO124">
        <v>1</v>
      </c>
      <c r="AP124">
        <v>0</v>
      </c>
      <c r="AQ124">
        <v>0</v>
      </c>
      <c r="AR124">
        <v>0</v>
      </c>
      <c r="AS124" t="s">
        <v>3</v>
      </c>
      <c r="AT124">
        <v>0.15</v>
      </c>
      <c r="AU124" t="s">
        <v>3</v>
      </c>
      <c r="AV124">
        <v>1</v>
      </c>
      <c r="AW124">
        <v>2</v>
      </c>
      <c r="AX124">
        <v>54347791</v>
      </c>
      <c r="AY124">
        <v>1</v>
      </c>
      <c r="AZ124">
        <v>0</v>
      </c>
      <c r="BA124">
        <v>209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0</v>
      </c>
      <c r="BI124">
        <v>0</v>
      </c>
      <c r="BJ124">
        <v>0</v>
      </c>
      <c r="BK124">
        <v>0</v>
      </c>
      <c r="BL124">
        <v>0</v>
      </c>
      <c r="BM124">
        <v>0</v>
      </c>
      <c r="BN124">
        <v>0</v>
      </c>
      <c r="BO124">
        <v>0</v>
      </c>
      <c r="BP124">
        <v>0</v>
      </c>
      <c r="BQ124">
        <v>0</v>
      </c>
      <c r="BR124">
        <v>0</v>
      </c>
      <c r="BS124">
        <v>0</v>
      </c>
      <c r="BT124">
        <v>0</v>
      </c>
      <c r="BU124">
        <v>0</v>
      </c>
      <c r="BV124">
        <v>0</v>
      </c>
      <c r="BW124">
        <v>0</v>
      </c>
      <c r="CX124">
        <f>ROUND(Y124*Source!I495,9)</f>
        <v>5.55</v>
      </c>
      <c r="CY124">
        <f t="shared" si="52"/>
        <v>0</v>
      </c>
      <c r="CZ124">
        <f t="shared" si="53"/>
        <v>0</v>
      </c>
      <c r="DA124">
        <f t="shared" si="54"/>
        <v>1</v>
      </c>
      <c r="DB124">
        <f t="shared" si="42"/>
        <v>0</v>
      </c>
      <c r="DC124">
        <f t="shared" si="43"/>
        <v>0</v>
      </c>
      <c r="DD124" t="s">
        <v>3</v>
      </c>
      <c r="DE124" t="s">
        <v>3</v>
      </c>
      <c r="DF124">
        <f t="shared" si="44"/>
        <v>0</v>
      </c>
      <c r="DG124">
        <f t="shared" si="55"/>
        <v>0</v>
      </c>
      <c r="DH124">
        <f t="shared" si="56"/>
        <v>0</v>
      </c>
      <c r="DI124">
        <f t="shared" si="45"/>
        <v>0</v>
      </c>
      <c r="DJ124">
        <f t="shared" si="57"/>
        <v>0</v>
      </c>
      <c r="DK124">
        <v>0</v>
      </c>
    </row>
    <row r="125" spans="1:115" x14ac:dyDescent="0.2">
      <c r="A125">
        <f>ROW(Source!A568)</f>
        <v>568</v>
      </c>
      <c r="B125">
        <v>54346617</v>
      </c>
      <c r="C125">
        <v>54347907</v>
      </c>
      <c r="D125">
        <v>30515951</v>
      </c>
      <c r="E125">
        <v>30515945</v>
      </c>
      <c r="F125">
        <v>1</v>
      </c>
      <c r="G125">
        <v>30515945</v>
      </c>
      <c r="H125">
        <v>1</v>
      </c>
      <c r="I125" t="s">
        <v>380</v>
      </c>
      <c r="J125" t="s">
        <v>3</v>
      </c>
      <c r="K125" t="s">
        <v>381</v>
      </c>
      <c r="L125">
        <v>1191</v>
      </c>
      <c r="N125">
        <v>1013</v>
      </c>
      <c r="O125" t="s">
        <v>382</v>
      </c>
      <c r="P125" t="s">
        <v>382</v>
      </c>
      <c r="Q125">
        <v>1</v>
      </c>
      <c r="W125">
        <v>0</v>
      </c>
      <c r="X125">
        <v>476480486</v>
      </c>
      <c r="Y125">
        <f t="shared" si="41"/>
        <v>1.54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1</v>
      </c>
      <c r="AJ125">
        <v>1</v>
      </c>
      <c r="AK125">
        <v>1</v>
      </c>
      <c r="AL125">
        <v>1</v>
      </c>
      <c r="AN125">
        <v>0</v>
      </c>
      <c r="AO125">
        <v>1</v>
      </c>
      <c r="AP125">
        <v>1</v>
      </c>
      <c r="AQ125">
        <v>0</v>
      </c>
      <c r="AR125">
        <v>0</v>
      </c>
      <c r="AS125" t="s">
        <v>3</v>
      </c>
      <c r="AT125">
        <v>1.54</v>
      </c>
      <c r="AU125" t="s">
        <v>3</v>
      </c>
      <c r="AV125">
        <v>1</v>
      </c>
      <c r="AW125">
        <v>2</v>
      </c>
      <c r="AX125">
        <v>54347910</v>
      </c>
      <c r="AY125">
        <v>1</v>
      </c>
      <c r="AZ125">
        <v>0</v>
      </c>
      <c r="BA125">
        <v>210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0</v>
      </c>
      <c r="BI125">
        <v>0</v>
      </c>
      <c r="BJ125">
        <v>0</v>
      </c>
      <c r="BK125">
        <v>0</v>
      </c>
      <c r="BL125">
        <v>0</v>
      </c>
      <c r="BM125">
        <v>0</v>
      </c>
      <c r="BN125">
        <v>0</v>
      </c>
      <c r="BO125">
        <v>0</v>
      </c>
      <c r="BP125">
        <v>0</v>
      </c>
      <c r="BQ125">
        <v>0</v>
      </c>
      <c r="BR125">
        <v>0</v>
      </c>
      <c r="BS125">
        <v>0</v>
      </c>
      <c r="BT125">
        <v>0</v>
      </c>
      <c r="BU125">
        <v>0</v>
      </c>
      <c r="BV125">
        <v>0</v>
      </c>
      <c r="BW125">
        <v>0</v>
      </c>
      <c r="CX125">
        <f>ROUND(Y125*Source!I568,9)</f>
        <v>4.62</v>
      </c>
      <c r="CY125">
        <f t="shared" si="52"/>
        <v>0</v>
      </c>
      <c r="CZ125">
        <f t="shared" si="53"/>
        <v>0</v>
      </c>
      <c r="DA125">
        <f t="shared" si="54"/>
        <v>1</v>
      </c>
      <c r="DB125">
        <f t="shared" si="42"/>
        <v>0</v>
      </c>
      <c r="DC125">
        <f t="shared" si="43"/>
        <v>0</v>
      </c>
      <c r="DD125" t="s">
        <v>3</v>
      </c>
      <c r="DE125" t="s">
        <v>3</v>
      </c>
      <c r="DF125">
        <f t="shared" si="44"/>
        <v>0</v>
      </c>
      <c r="DG125">
        <f t="shared" si="55"/>
        <v>0</v>
      </c>
      <c r="DH125">
        <f t="shared" si="56"/>
        <v>0</v>
      </c>
      <c r="DI125">
        <f t="shared" si="45"/>
        <v>0</v>
      </c>
      <c r="DJ125">
        <f t="shared" si="57"/>
        <v>0</v>
      </c>
      <c r="DK125">
        <v>0</v>
      </c>
    </row>
    <row r="126" spans="1:115" x14ac:dyDescent="0.2">
      <c r="A126">
        <f>ROW(Source!A568)</f>
        <v>568</v>
      </c>
      <c r="B126">
        <v>54346617</v>
      </c>
      <c r="C126">
        <v>54347907</v>
      </c>
      <c r="D126">
        <v>30595321</v>
      </c>
      <c r="E126">
        <v>1</v>
      </c>
      <c r="F126">
        <v>1</v>
      </c>
      <c r="G126">
        <v>30515945</v>
      </c>
      <c r="H126">
        <v>2</v>
      </c>
      <c r="I126" t="s">
        <v>383</v>
      </c>
      <c r="J126" t="s">
        <v>384</v>
      </c>
      <c r="K126" t="s">
        <v>385</v>
      </c>
      <c r="L126">
        <v>1367</v>
      </c>
      <c r="N126">
        <v>1011</v>
      </c>
      <c r="O126" t="s">
        <v>162</v>
      </c>
      <c r="P126" t="s">
        <v>162</v>
      </c>
      <c r="Q126">
        <v>1</v>
      </c>
      <c r="W126">
        <v>0</v>
      </c>
      <c r="X126">
        <v>-1461286799</v>
      </c>
      <c r="Y126">
        <f t="shared" si="41"/>
        <v>0.75</v>
      </c>
      <c r="AA126">
        <v>0</v>
      </c>
      <c r="AB126">
        <v>2052.58</v>
      </c>
      <c r="AC126">
        <v>565.63</v>
      </c>
      <c r="AD126">
        <v>0</v>
      </c>
      <c r="AE126">
        <v>0</v>
      </c>
      <c r="AF126">
        <v>190.93</v>
      </c>
      <c r="AG126">
        <v>18.149999999999999</v>
      </c>
      <c r="AH126">
        <v>0</v>
      </c>
      <c r="AI126">
        <v>1</v>
      </c>
      <c r="AJ126">
        <v>9.89</v>
      </c>
      <c r="AK126">
        <v>28.67</v>
      </c>
      <c r="AL126">
        <v>1</v>
      </c>
      <c r="AN126">
        <v>0</v>
      </c>
      <c r="AO126">
        <v>1</v>
      </c>
      <c r="AP126">
        <v>1</v>
      </c>
      <c r="AQ126">
        <v>0</v>
      </c>
      <c r="AR126">
        <v>0</v>
      </c>
      <c r="AS126" t="s">
        <v>3</v>
      </c>
      <c r="AT126">
        <v>0.75</v>
      </c>
      <c r="AU126" t="s">
        <v>3</v>
      </c>
      <c r="AV126">
        <v>0</v>
      </c>
      <c r="AW126">
        <v>2</v>
      </c>
      <c r="AX126">
        <v>54347911</v>
      </c>
      <c r="AY126">
        <v>1</v>
      </c>
      <c r="AZ126">
        <v>0</v>
      </c>
      <c r="BA126">
        <v>211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0</v>
      </c>
      <c r="BI126">
        <v>0</v>
      </c>
      <c r="BJ126">
        <v>0</v>
      </c>
      <c r="BK126">
        <v>0</v>
      </c>
      <c r="BL126">
        <v>0</v>
      </c>
      <c r="BM126">
        <v>0</v>
      </c>
      <c r="BN126">
        <v>0</v>
      </c>
      <c r="BO126">
        <v>0</v>
      </c>
      <c r="BP126">
        <v>0</v>
      </c>
      <c r="BQ126">
        <v>0</v>
      </c>
      <c r="BR126">
        <v>0</v>
      </c>
      <c r="BS126">
        <v>0</v>
      </c>
      <c r="BT126">
        <v>0</v>
      </c>
      <c r="BU126">
        <v>0</v>
      </c>
      <c r="BV126">
        <v>0</v>
      </c>
      <c r="BW126">
        <v>0</v>
      </c>
      <c r="CX126">
        <f>ROUND(Y126*Source!I568,9)</f>
        <v>2.25</v>
      </c>
      <c r="CY126">
        <f>AB126</f>
        <v>2052.58</v>
      </c>
      <c r="CZ126">
        <f>AF126</f>
        <v>190.93</v>
      </c>
      <c r="DA126">
        <f>AJ126</f>
        <v>9.89</v>
      </c>
      <c r="DB126">
        <f t="shared" si="42"/>
        <v>143.19999999999999</v>
      </c>
      <c r="DC126">
        <f t="shared" si="43"/>
        <v>13.61</v>
      </c>
      <c r="DD126" t="s">
        <v>3</v>
      </c>
      <c r="DE126" t="s">
        <v>3</v>
      </c>
      <c r="DF126">
        <f t="shared" si="44"/>
        <v>0</v>
      </c>
      <c r="DG126">
        <f>ROUND(ROUND(AF126*CX126,2)*AJ126,2)</f>
        <v>4248.6499999999996</v>
      </c>
      <c r="DH126">
        <f>ROUND(ROUND(AG126*CX126,2)*AK126,2)</f>
        <v>1170.8800000000001</v>
      </c>
      <c r="DI126">
        <f t="shared" si="45"/>
        <v>0</v>
      </c>
      <c r="DJ126">
        <f>DG126</f>
        <v>4248.6499999999996</v>
      </c>
      <c r="DK126">
        <v>0</v>
      </c>
    </row>
    <row r="127" spans="1:115" x14ac:dyDescent="0.2">
      <c r="A127">
        <f>ROW(Source!A569)</f>
        <v>569</v>
      </c>
      <c r="B127">
        <v>54346617</v>
      </c>
      <c r="C127">
        <v>54347912</v>
      </c>
      <c r="D127">
        <v>30515951</v>
      </c>
      <c r="E127">
        <v>30515945</v>
      </c>
      <c r="F127">
        <v>1</v>
      </c>
      <c r="G127">
        <v>30515945</v>
      </c>
      <c r="H127">
        <v>1</v>
      </c>
      <c r="I127" t="s">
        <v>380</v>
      </c>
      <c r="J127" t="s">
        <v>3</v>
      </c>
      <c r="K127" t="s">
        <v>381</v>
      </c>
      <c r="L127">
        <v>1191</v>
      </c>
      <c r="N127">
        <v>1013</v>
      </c>
      <c r="O127" t="s">
        <v>382</v>
      </c>
      <c r="P127" t="s">
        <v>382</v>
      </c>
      <c r="Q127">
        <v>1</v>
      </c>
      <c r="W127">
        <v>0</v>
      </c>
      <c r="X127">
        <v>476480486</v>
      </c>
      <c r="Y127">
        <f>(AT127*0.3)</f>
        <v>15.33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1</v>
      </c>
      <c r="AJ127">
        <v>1</v>
      </c>
      <c r="AK127">
        <v>1</v>
      </c>
      <c r="AL127">
        <v>1</v>
      </c>
      <c r="AN127">
        <v>0</v>
      </c>
      <c r="AO127">
        <v>1</v>
      </c>
      <c r="AP127">
        <v>1</v>
      </c>
      <c r="AQ127">
        <v>0</v>
      </c>
      <c r="AR127">
        <v>0</v>
      </c>
      <c r="AS127" t="s">
        <v>3</v>
      </c>
      <c r="AT127">
        <v>51.1</v>
      </c>
      <c r="AU127" t="s">
        <v>35</v>
      </c>
      <c r="AV127">
        <v>1</v>
      </c>
      <c r="AW127">
        <v>2</v>
      </c>
      <c r="AX127">
        <v>54347918</v>
      </c>
      <c r="AY127">
        <v>1</v>
      </c>
      <c r="AZ127">
        <v>0</v>
      </c>
      <c r="BA127">
        <v>212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0</v>
      </c>
      <c r="BI127">
        <v>0</v>
      </c>
      <c r="BJ127">
        <v>0</v>
      </c>
      <c r="BK127">
        <v>0</v>
      </c>
      <c r="BL127">
        <v>0</v>
      </c>
      <c r="BM127">
        <v>0</v>
      </c>
      <c r="BN127">
        <v>0</v>
      </c>
      <c r="BO127">
        <v>0</v>
      </c>
      <c r="BP127">
        <v>0</v>
      </c>
      <c r="BQ127">
        <v>0</v>
      </c>
      <c r="BR127">
        <v>0</v>
      </c>
      <c r="BS127">
        <v>0</v>
      </c>
      <c r="BT127">
        <v>0</v>
      </c>
      <c r="BU127">
        <v>0</v>
      </c>
      <c r="BV127">
        <v>0</v>
      </c>
      <c r="BW127">
        <v>0</v>
      </c>
      <c r="CX127">
        <f>ROUND(Y127*Source!I569,9)</f>
        <v>16.019850000000002</v>
      </c>
      <c r="CY127">
        <f>AD127</f>
        <v>0</v>
      </c>
      <c r="CZ127">
        <f>AH127</f>
        <v>0</v>
      </c>
      <c r="DA127">
        <f>AL127</f>
        <v>1</v>
      </c>
      <c r="DB127">
        <f>ROUND((ROUND(AT127*CZ127,2)*0.3),6)</f>
        <v>0</v>
      </c>
      <c r="DC127">
        <f>ROUND((ROUND(AT127*AG127,2)*0.3),6)</f>
        <v>0</v>
      </c>
      <c r="DD127" t="s">
        <v>3</v>
      </c>
      <c r="DE127" t="s">
        <v>3</v>
      </c>
      <c r="DF127">
        <f t="shared" si="44"/>
        <v>0</v>
      </c>
      <c r="DG127">
        <f>ROUND(AF127*CX127,2)</f>
        <v>0</v>
      </c>
      <c r="DH127">
        <f>ROUND(AG127*CX127,2)</f>
        <v>0</v>
      </c>
      <c r="DI127">
        <f t="shared" si="45"/>
        <v>0</v>
      </c>
      <c r="DJ127">
        <f>DI127</f>
        <v>0</v>
      </c>
      <c r="DK127">
        <v>0</v>
      </c>
    </row>
    <row r="128" spans="1:115" x14ac:dyDescent="0.2">
      <c r="A128">
        <f>ROW(Source!A569)</f>
        <v>569</v>
      </c>
      <c r="B128">
        <v>54346617</v>
      </c>
      <c r="C128">
        <v>54347912</v>
      </c>
      <c r="D128">
        <v>30595280</v>
      </c>
      <c r="E128">
        <v>1</v>
      </c>
      <c r="F128">
        <v>1</v>
      </c>
      <c r="G128">
        <v>30515945</v>
      </c>
      <c r="H128">
        <v>2</v>
      </c>
      <c r="I128" t="s">
        <v>386</v>
      </c>
      <c r="J128" t="s">
        <v>387</v>
      </c>
      <c r="K128" t="s">
        <v>388</v>
      </c>
      <c r="L128">
        <v>1367</v>
      </c>
      <c r="N128">
        <v>1011</v>
      </c>
      <c r="O128" t="s">
        <v>162</v>
      </c>
      <c r="P128" t="s">
        <v>162</v>
      </c>
      <c r="Q128">
        <v>1</v>
      </c>
      <c r="W128">
        <v>0</v>
      </c>
      <c r="X128">
        <v>-1684065391</v>
      </c>
      <c r="Y128">
        <f>(AT128*0.3)</f>
        <v>2.0609999999999999</v>
      </c>
      <c r="AA128">
        <v>0</v>
      </c>
      <c r="AB128">
        <v>1214.49</v>
      </c>
      <c r="AC128">
        <v>402.02</v>
      </c>
      <c r="AD128">
        <v>0</v>
      </c>
      <c r="AE128">
        <v>0</v>
      </c>
      <c r="AF128">
        <v>97.24</v>
      </c>
      <c r="AG128">
        <v>12.9</v>
      </c>
      <c r="AH128">
        <v>0</v>
      </c>
      <c r="AI128">
        <v>1</v>
      </c>
      <c r="AJ128">
        <v>11.49</v>
      </c>
      <c r="AK128">
        <v>28.67</v>
      </c>
      <c r="AL128">
        <v>1</v>
      </c>
      <c r="AN128">
        <v>0</v>
      </c>
      <c r="AO128">
        <v>1</v>
      </c>
      <c r="AP128">
        <v>1</v>
      </c>
      <c r="AQ128">
        <v>0</v>
      </c>
      <c r="AR128">
        <v>0</v>
      </c>
      <c r="AS128" t="s">
        <v>3</v>
      </c>
      <c r="AT128">
        <v>6.87</v>
      </c>
      <c r="AU128" t="s">
        <v>35</v>
      </c>
      <c r="AV128">
        <v>0</v>
      </c>
      <c r="AW128">
        <v>2</v>
      </c>
      <c r="AX128">
        <v>54347919</v>
      </c>
      <c r="AY128">
        <v>1</v>
      </c>
      <c r="AZ128">
        <v>0</v>
      </c>
      <c r="BA128">
        <v>213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0</v>
      </c>
      <c r="BI128">
        <v>0</v>
      </c>
      <c r="BJ128">
        <v>0</v>
      </c>
      <c r="BK128">
        <v>0</v>
      </c>
      <c r="BL128">
        <v>0</v>
      </c>
      <c r="BM128">
        <v>0</v>
      </c>
      <c r="BN128">
        <v>0</v>
      </c>
      <c r="BO128">
        <v>0</v>
      </c>
      <c r="BP128">
        <v>0</v>
      </c>
      <c r="BQ128">
        <v>0</v>
      </c>
      <c r="BR128">
        <v>0</v>
      </c>
      <c r="BS128">
        <v>0</v>
      </c>
      <c r="BT128">
        <v>0</v>
      </c>
      <c r="BU128">
        <v>0</v>
      </c>
      <c r="BV128">
        <v>0</v>
      </c>
      <c r="BW128">
        <v>0</v>
      </c>
      <c r="CX128">
        <f>ROUND(Y128*Source!I569,9)</f>
        <v>2.1537449999999998</v>
      </c>
      <c r="CY128">
        <f>AB128</f>
        <v>1214.49</v>
      </c>
      <c r="CZ128">
        <f>AF128</f>
        <v>97.24</v>
      </c>
      <c r="DA128">
        <f>AJ128</f>
        <v>11.49</v>
      </c>
      <c r="DB128">
        <f>ROUND((ROUND(AT128*CZ128,2)*0.3),6)</f>
        <v>200.41200000000001</v>
      </c>
      <c r="DC128">
        <f>ROUND((ROUND(AT128*AG128,2)*0.3),6)</f>
        <v>26.585999999999999</v>
      </c>
      <c r="DD128" t="s">
        <v>3</v>
      </c>
      <c r="DE128" t="s">
        <v>3</v>
      </c>
      <c r="DF128">
        <f t="shared" si="44"/>
        <v>0</v>
      </c>
      <c r="DG128">
        <f>ROUND(ROUND(AF128*CX128,2)*AJ128,2)</f>
        <v>2406.35</v>
      </c>
      <c r="DH128">
        <f>ROUND(ROUND(AG128*CX128,2)*AK128,2)</f>
        <v>796.45</v>
      </c>
      <c r="DI128">
        <f t="shared" si="45"/>
        <v>0</v>
      </c>
      <c r="DJ128">
        <f>DG128</f>
        <v>2406.35</v>
      </c>
      <c r="DK128">
        <v>0</v>
      </c>
    </row>
    <row r="129" spans="1:115" x14ac:dyDescent="0.2">
      <c r="A129">
        <f>ROW(Source!A569)</f>
        <v>569</v>
      </c>
      <c r="B129">
        <v>54346617</v>
      </c>
      <c r="C129">
        <v>54347912</v>
      </c>
      <c r="D129">
        <v>30595422</v>
      </c>
      <c r="E129">
        <v>1</v>
      </c>
      <c r="F129">
        <v>1</v>
      </c>
      <c r="G129">
        <v>30515945</v>
      </c>
      <c r="H129">
        <v>2</v>
      </c>
      <c r="I129" t="s">
        <v>389</v>
      </c>
      <c r="J129" t="s">
        <v>390</v>
      </c>
      <c r="K129" t="s">
        <v>391</v>
      </c>
      <c r="L129">
        <v>1367</v>
      </c>
      <c r="N129">
        <v>1011</v>
      </c>
      <c r="O129" t="s">
        <v>162</v>
      </c>
      <c r="P129" t="s">
        <v>162</v>
      </c>
      <c r="Q129">
        <v>1</v>
      </c>
      <c r="W129">
        <v>0</v>
      </c>
      <c r="X129">
        <v>-2022105775</v>
      </c>
      <c r="Y129">
        <f>(AT129*0.3)</f>
        <v>3.9</v>
      </c>
      <c r="AA129">
        <v>0</v>
      </c>
      <c r="AB129">
        <v>2135.46</v>
      </c>
      <c r="AC129">
        <v>560.96</v>
      </c>
      <c r="AD129">
        <v>0</v>
      </c>
      <c r="AE129">
        <v>0</v>
      </c>
      <c r="AF129">
        <v>202.53</v>
      </c>
      <c r="AG129">
        <v>18</v>
      </c>
      <c r="AH129">
        <v>0</v>
      </c>
      <c r="AI129">
        <v>1</v>
      </c>
      <c r="AJ129">
        <v>9.6999999999999993</v>
      </c>
      <c r="AK129">
        <v>28.67</v>
      </c>
      <c r="AL129">
        <v>1</v>
      </c>
      <c r="AN129">
        <v>0</v>
      </c>
      <c r="AO129">
        <v>1</v>
      </c>
      <c r="AP129">
        <v>1</v>
      </c>
      <c r="AQ129">
        <v>0</v>
      </c>
      <c r="AR129">
        <v>0</v>
      </c>
      <c r="AS129" t="s">
        <v>3</v>
      </c>
      <c r="AT129">
        <v>13</v>
      </c>
      <c r="AU129" t="s">
        <v>35</v>
      </c>
      <c r="AV129">
        <v>0</v>
      </c>
      <c r="AW129">
        <v>2</v>
      </c>
      <c r="AX129">
        <v>54347920</v>
      </c>
      <c r="AY129">
        <v>1</v>
      </c>
      <c r="AZ129">
        <v>0</v>
      </c>
      <c r="BA129">
        <v>214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0</v>
      </c>
      <c r="BI129">
        <v>0</v>
      </c>
      <c r="BJ129">
        <v>0</v>
      </c>
      <c r="BK129">
        <v>0</v>
      </c>
      <c r="BL129">
        <v>0</v>
      </c>
      <c r="BM129">
        <v>0</v>
      </c>
      <c r="BN129">
        <v>0</v>
      </c>
      <c r="BO129">
        <v>0</v>
      </c>
      <c r="BP129">
        <v>0</v>
      </c>
      <c r="BQ129">
        <v>0</v>
      </c>
      <c r="BR129">
        <v>0</v>
      </c>
      <c r="BS129">
        <v>0</v>
      </c>
      <c r="BT129">
        <v>0</v>
      </c>
      <c r="BU129">
        <v>0</v>
      </c>
      <c r="BV129">
        <v>0</v>
      </c>
      <c r="BW129">
        <v>0</v>
      </c>
      <c r="CX129">
        <f>ROUND(Y129*Source!I569,9)</f>
        <v>4.0754999999999999</v>
      </c>
      <c r="CY129">
        <f>AB129</f>
        <v>2135.46</v>
      </c>
      <c r="CZ129">
        <f>AF129</f>
        <v>202.53</v>
      </c>
      <c r="DA129">
        <f>AJ129</f>
        <v>9.6999999999999993</v>
      </c>
      <c r="DB129">
        <f>ROUND((ROUND(AT129*CZ129,2)*0.3),6)</f>
        <v>789.86699999999996</v>
      </c>
      <c r="DC129">
        <f>ROUND((ROUND(AT129*AG129,2)*0.3),6)</f>
        <v>70.2</v>
      </c>
      <c r="DD129" t="s">
        <v>3</v>
      </c>
      <c r="DE129" t="s">
        <v>3</v>
      </c>
      <c r="DF129">
        <f t="shared" ref="DF129:DF160" si="58">ROUND(AE129*CX129,2)</f>
        <v>0</v>
      </c>
      <c r="DG129">
        <f>ROUND(ROUND(AF129*CX129,2)*AJ129,2)</f>
        <v>8006.48</v>
      </c>
      <c r="DH129">
        <f>ROUND(ROUND(AG129*CX129,2)*AK129,2)</f>
        <v>2103.23</v>
      </c>
      <c r="DI129">
        <f t="shared" ref="DI129:DI160" si="59">ROUND(AH129*CX129,2)</f>
        <v>0</v>
      </c>
      <c r="DJ129">
        <f>DG129</f>
        <v>8006.48</v>
      </c>
      <c r="DK129">
        <v>0</v>
      </c>
    </row>
    <row r="130" spans="1:115" x14ac:dyDescent="0.2">
      <c r="A130">
        <f>ROW(Source!A569)</f>
        <v>569</v>
      </c>
      <c r="B130">
        <v>54346617</v>
      </c>
      <c r="C130">
        <v>54347912</v>
      </c>
      <c r="D130">
        <v>30516999</v>
      </c>
      <c r="E130">
        <v>30515945</v>
      </c>
      <c r="F130">
        <v>1</v>
      </c>
      <c r="G130">
        <v>30515945</v>
      </c>
      <c r="H130">
        <v>2</v>
      </c>
      <c r="I130" t="s">
        <v>392</v>
      </c>
      <c r="J130" t="s">
        <v>3</v>
      </c>
      <c r="K130" t="s">
        <v>393</v>
      </c>
      <c r="L130">
        <v>1344</v>
      </c>
      <c r="N130">
        <v>1008</v>
      </c>
      <c r="O130" t="s">
        <v>394</v>
      </c>
      <c r="P130" t="s">
        <v>394</v>
      </c>
      <c r="Q130">
        <v>1</v>
      </c>
      <c r="W130">
        <v>0</v>
      </c>
      <c r="X130">
        <v>-1180195794</v>
      </c>
      <c r="Y130">
        <f>(AT130*0.3)</f>
        <v>61.634999999999991</v>
      </c>
      <c r="AA130">
        <v>0</v>
      </c>
      <c r="AB130">
        <v>1.0900000000000001</v>
      </c>
      <c r="AC130">
        <v>0</v>
      </c>
      <c r="AD130">
        <v>0</v>
      </c>
      <c r="AE130">
        <v>0</v>
      </c>
      <c r="AF130">
        <v>1</v>
      </c>
      <c r="AG130">
        <v>0</v>
      </c>
      <c r="AH130">
        <v>0</v>
      </c>
      <c r="AI130">
        <v>1</v>
      </c>
      <c r="AJ130">
        <v>1</v>
      </c>
      <c r="AK130">
        <v>1</v>
      </c>
      <c r="AL130">
        <v>1</v>
      </c>
      <c r="AN130">
        <v>0</v>
      </c>
      <c r="AO130">
        <v>1</v>
      </c>
      <c r="AP130">
        <v>1</v>
      </c>
      <c r="AQ130">
        <v>0</v>
      </c>
      <c r="AR130">
        <v>0</v>
      </c>
      <c r="AS130" t="s">
        <v>3</v>
      </c>
      <c r="AT130">
        <v>205.45</v>
      </c>
      <c r="AU130" t="s">
        <v>35</v>
      </c>
      <c r="AV130">
        <v>0</v>
      </c>
      <c r="AW130">
        <v>2</v>
      </c>
      <c r="AX130">
        <v>54347921</v>
      </c>
      <c r="AY130">
        <v>1</v>
      </c>
      <c r="AZ130">
        <v>0</v>
      </c>
      <c r="BA130">
        <v>215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0</v>
      </c>
      <c r="BI130">
        <v>0</v>
      </c>
      <c r="BJ130">
        <v>0</v>
      </c>
      <c r="BK130">
        <v>0</v>
      </c>
      <c r="BL130">
        <v>0</v>
      </c>
      <c r="BM130">
        <v>0</v>
      </c>
      <c r="BN130">
        <v>0</v>
      </c>
      <c r="BO130">
        <v>0</v>
      </c>
      <c r="BP130">
        <v>0</v>
      </c>
      <c r="BQ130">
        <v>0</v>
      </c>
      <c r="BR130">
        <v>0</v>
      </c>
      <c r="BS130">
        <v>0</v>
      </c>
      <c r="BT130">
        <v>0</v>
      </c>
      <c r="BU130">
        <v>0</v>
      </c>
      <c r="BV130">
        <v>0</v>
      </c>
      <c r="BW130">
        <v>0</v>
      </c>
      <c r="CX130">
        <f>ROUND(Y130*Source!I569,9)</f>
        <v>64.408574999999999</v>
      </c>
      <c r="CY130">
        <f>AB130</f>
        <v>1.0900000000000001</v>
      </c>
      <c r="CZ130">
        <f>AF130</f>
        <v>1</v>
      </c>
      <c r="DA130">
        <f>AJ130</f>
        <v>1</v>
      </c>
      <c r="DB130">
        <f>ROUND((ROUND(AT130*CZ130,2)*0.3),6)</f>
        <v>61.634999999999998</v>
      </c>
      <c r="DC130">
        <f>ROUND((ROUND(AT130*AG130,2)*0.3),6)</f>
        <v>0</v>
      </c>
      <c r="DD130" t="s">
        <v>3</v>
      </c>
      <c r="DE130" t="s">
        <v>3</v>
      </c>
      <c r="DF130">
        <f t="shared" si="58"/>
        <v>0</v>
      </c>
      <c r="DG130">
        <f>ROUND(AF130*CX130,2)</f>
        <v>64.41</v>
      </c>
      <c r="DH130">
        <f>ROUND(AG130*CX130,2)</f>
        <v>0</v>
      </c>
      <c r="DI130">
        <f t="shared" si="59"/>
        <v>0</v>
      </c>
      <c r="DJ130">
        <f>DG130</f>
        <v>64.41</v>
      </c>
      <c r="DK130">
        <v>0</v>
      </c>
    </row>
    <row r="131" spans="1:115" x14ac:dyDescent="0.2">
      <c r="A131">
        <f>ROW(Source!A569)</f>
        <v>569</v>
      </c>
      <c r="B131">
        <v>54346617</v>
      </c>
      <c r="C131">
        <v>54347912</v>
      </c>
      <c r="D131">
        <v>30541208</v>
      </c>
      <c r="E131">
        <v>30515945</v>
      </c>
      <c r="F131">
        <v>1</v>
      </c>
      <c r="G131">
        <v>30515945</v>
      </c>
      <c r="H131">
        <v>3</v>
      </c>
      <c r="I131" t="s">
        <v>395</v>
      </c>
      <c r="J131" t="s">
        <v>3</v>
      </c>
      <c r="K131" t="s">
        <v>396</v>
      </c>
      <c r="L131">
        <v>1344</v>
      </c>
      <c r="N131">
        <v>1008</v>
      </c>
      <c r="O131" t="s">
        <v>394</v>
      </c>
      <c r="P131" t="s">
        <v>394</v>
      </c>
      <c r="Q131">
        <v>1</v>
      </c>
      <c r="W131">
        <v>0</v>
      </c>
      <c r="X131">
        <v>-94250534</v>
      </c>
      <c r="Y131">
        <f>(AT131*0)</f>
        <v>0</v>
      </c>
      <c r="AA131">
        <v>1</v>
      </c>
      <c r="AB131">
        <v>0</v>
      </c>
      <c r="AC131">
        <v>0</v>
      </c>
      <c r="AD131">
        <v>0</v>
      </c>
      <c r="AE131">
        <v>1</v>
      </c>
      <c r="AF131">
        <v>0</v>
      </c>
      <c r="AG131">
        <v>0</v>
      </c>
      <c r="AH131">
        <v>0</v>
      </c>
      <c r="AI131">
        <v>1</v>
      </c>
      <c r="AJ131">
        <v>1</v>
      </c>
      <c r="AK131">
        <v>1</v>
      </c>
      <c r="AL131">
        <v>1</v>
      </c>
      <c r="AN131">
        <v>0</v>
      </c>
      <c r="AO131">
        <v>1</v>
      </c>
      <c r="AP131">
        <v>1</v>
      </c>
      <c r="AQ131">
        <v>0</v>
      </c>
      <c r="AR131">
        <v>0</v>
      </c>
      <c r="AS131" t="s">
        <v>3</v>
      </c>
      <c r="AT131">
        <v>67.760000000000005</v>
      </c>
      <c r="AU131" t="s">
        <v>34</v>
      </c>
      <c r="AV131">
        <v>0</v>
      </c>
      <c r="AW131">
        <v>2</v>
      </c>
      <c r="AX131">
        <v>54347923</v>
      </c>
      <c r="AY131">
        <v>1</v>
      </c>
      <c r="AZ131">
        <v>0</v>
      </c>
      <c r="BA131">
        <v>217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0</v>
      </c>
      <c r="BI131">
        <v>0</v>
      </c>
      <c r="BJ131">
        <v>0</v>
      </c>
      <c r="BK131">
        <v>0</v>
      </c>
      <c r="BL131">
        <v>0</v>
      </c>
      <c r="BM131">
        <v>0</v>
      </c>
      <c r="BN131">
        <v>0</v>
      </c>
      <c r="BO131">
        <v>0</v>
      </c>
      <c r="BP131">
        <v>0</v>
      </c>
      <c r="BQ131">
        <v>0</v>
      </c>
      <c r="BR131">
        <v>0</v>
      </c>
      <c r="BS131">
        <v>0</v>
      </c>
      <c r="BT131">
        <v>0</v>
      </c>
      <c r="BU131">
        <v>0</v>
      </c>
      <c r="BV131">
        <v>0</v>
      </c>
      <c r="BW131">
        <v>0</v>
      </c>
      <c r="CX131">
        <f>ROUND(Y131*Source!I569,9)</f>
        <v>0</v>
      </c>
      <c r="CY131">
        <f>AA131</f>
        <v>1</v>
      </c>
      <c r="CZ131">
        <f>AE131</f>
        <v>1</v>
      </c>
      <c r="DA131">
        <f>AI131</f>
        <v>1</v>
      </c>
      <c r="DB131">
        <f>ROUND((ROUND(AT131*CZ131,2)*0),6)</f>
        <v>0</v>
      </c>
      <c r="DC131">
        <f>ROUND((ROUND(AT131*AG131,2)*0),6)</f>
        <v>0</v>
      </c>
      <c r="DD131" t="s">
        <v>3</v>
      </c>
      <c r="DE131" t="s">
        <v>3</v>
      </c>
      <c r="DF131">
        <f t="shared" si="58"/>
        <v>0</v>
      </c>
      <c r="DG131">
        <f>ROUND(AF131*CX131,2)</f>
        <v>0</v>
      </c>
      <c r="DH131">
        <f>ROUND(AG131*CX131,2)</f>
        <v>0</v>
      </c>
      <c r="DI131">
        <f t="shared" si="59"/>
        <v>0</v>
      </c>
      <c r="DJ131">
        <f>DF131</f>
        <v>0</v>
      </c>
      <c r="DK131">
        <v>0</v>
      </c>
    </row>
    <row r="132" spans="1:115" x14ac:dyDescent="0.2">
      <c r="A132">
        <f>ROW(Source!A570)</f>
        <v>570</v>
      </c>
      <c r="B132">
        <v>54346617</v>
      </c>
      <c r="C132">
        <v>54347924</v>
      </c>
      <c r="D132">
        <v>30515951</v>
      </c>
      <c r="E132">
        <v>30515945</v>
      </c>
      <c r="F132">
        <v>1</v>
      </c>
      <c r="G132">
        <v>30515945</v>
      </c>
      <c r="H132">
        <v>1</v>
      </c>
      <c r="I132" t="s">
        <v>380</v>
      </c>
      <c r="J132" t="s">
        <v>3</v>
      </c>
      <c r="K132" t="s">
        <v>381</v>
      </c>
      <c r="L132">
        <v>1191</v>
      </c>
      <c r="N132">
        <v>1013</v>
      </c>
      <c r="O132" t="s">
        <v>382</v>
      </c>
      <c r="P132" t="s">
        <v>382</v>
      </c>
      <c r="Q132">
        <v>1</v>
      </c>
      <c r="W132">
        <v>0</v>
      </c>
      <c r="X132">
        <v>476480486</v>
      </c>
      <c r="Y132">
        <f t="shared" ref="Y132:Y137" si="60">(AT132*0.3)</f>
        <v>0.38100000000000001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1</v>
      </c>
      <c r="AJ132">
        <v>1</v>
      </c>
      <c r="AK132">
        <v>1</v>
      </c>
      <c r="AL132">
        <v>1</v>
      </c>
      <c r="AN132">
        <v>0</v>
      </c>
      <c r="AO132">
        <v>1</v>
      </c>
      <c r="AP132">
        <v>1</v>
      </c>
      <c r="AQ132">
        <v>0</v>
      </c>
      <c r="AR132">
        <v>0</v>
      </c>
      <c r="AS132" t="s">
        <v>3</v>
      </c>
      <c r="AT132">
        <v>1.27</v>
      </c>
      <c r="AU132" t="s">
        <v>35</v>
      </c>
      <c r="AV132">
        <v>1</v>
      </c>
      <c r="AW132">
        <v>2</v>
      </c>
      <c r="AX132">
        <v>54347928</v>
      </c>
      <c r="AY132">
        <v>1</v>
      </c>
      <c r="AZ132">
        <v>0</v>
      </c>
      <c r="BA132">
        <v>218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0</v>
      </c>
      <c r="BI132">
        <v>0</v>
      </c>
      <c r="BJ132">
        <v>0</v>
      </c>
      <c r="BK132">
        <v>0</v>
      </c>
      <c r="BL132">
        <v>0</v>
      </c>
      <c r="BM132">
        <v>0</v>
      </c>
      <c r="BN132">
        <v>0</v>
      </c>
      <c r="BO132">
        <v>0</v>
      </c>
      <c r="BP132">
        <v>0</v>
      </c>
      <c r="BQ132">
        <v>0</v>
      </c>
      <c r="BR132">
        <v>0</v>
      </c>
      <c r="BS132">
        <v>0</v>
      </c>
      <c r="BT132">
        <v>0</v>
      </c>
      <c r="BU132">
        <v>0</v>
      </c>
      <c r="BV132">
        <v>0</v>
      </c>
      <c r="BW132">
        <v>0</v>
      </c>
      <c r="CX132">
        <f>ROUND(Y132*Source!I570,9)</f>
        <v>13.715999999999999</v>
      </c>
      <c r="CY132">
        <f>AD132</f>
        <v>0</v>
      </c>
      <c r="CZ132">
        <f>AH132</f>
        <v>0</v>
      </c>
      <c r="DA132">
        <f>AL132</f>
        <v>1</v>
      </c>
      <c r="DB132">
        <f t="shared" ref="DB132:DB137" si="61">ROUND((ROUND(AT132*CZ132,2)*0.3),6)</f>
        <v>0</v>
      </c>
      <c r="DC132">
        <f t="shared" ref="DC132:DC137" si="62">ROUND((ROUND(AT132*AG132,2)*0.3),6)</f>
        <v>0</v>
      </c>
      <c r="DD132" t="s">
        <v>3</v>
      </c>
      <c r="DE132" t="s">
        <v>3</v>
      </c>
      <c r="DF132">
        <f t="shared" si="58"/>
        <v>0</v>
      </c>
      <c r="DG132">
        <f>ROUND(AF132*CX132,2)</f>
        <v>0</v>
      </c>
      <c r="DH132">
        <f>ROUND(AG132*CX132,2)</f>
        <v>0</v>
      </c>
      <c r="DI132">
        <f t="shared" si="59"/>
        <v>0</v>
      </c>
      <c r="DJ132">
        <f>DI132</f>
        <v>0</v>
      </c>
      <c r="DK132">
        <v>0</v>
      </c>
    </row>
    <row r="133" spans="1:115" x14ac:dyDescent="0.2">
      <c r="A133">
        <f>ROW(Source!A570)</f>
        <v>570</v>
      </c>
      <c r="B133">
        <v>54346617</v>
      </c>
      <c r="C133">
        <v>54347924</v>
      </c>
      <c r="D133">
        <v>30596074</v>
      </c>
      <c r="E133">
        <v>1</v>
      </c>
      <c r="F133">
        <v>1</v>
      </c>
      <c r="G133">
        <v>30515945</v>
      </c>
      <c r="H133">
        <v>2</v>
      </c>
      <c r="I133" t="s">
        <v>397</v>
      </c>
      <c r="J133" t="s">
        <v>398</v>
      </c>
      <c r="K133" t="s">
        <v>399</v>
      </c>
      <c r="L133">
        <v>1367</v>
      </c>
      <c r="N133">
        <v>1011</v>
      </c>
      <c r="O133" t="s">
        <v>162</v>
      </c>
      <c r="P133" t="s">
        <v>162</v>
      </c>
      <c r="Q133">
        <v>1</v>
      </c>
      <c r="W133">
        <v>0</v>
      </c>
      <c r="X133">
        <v>-628430174</v>
      </c>
      <c r="Y133">
        <f t="shared" si="60"/>
        <v>2.1000000000000001E-2</v>
      </c>
      <c r="AA133">
        <v>0</v>
      </c>
      <c r="AB133">
        <v>903.39</v>
      </c>
      <c r="AC133">
        <v>447.52</v>
      </c>
      <c r="AD133">
        <v>0</v>
      </c>
      <c r="AE133">
        <v>0</v>
      </c>
      <c r="AF133">
        <v>76.81</v>
      </c>
      <c r="AG133">
        <v>14.36</v>
      </c>
      <c r="AH133">
        <v>0</v>
      </c>
      <c r="AI133">
        <v>1</v>
      </c>
      <c r="AJ133">
        <v>10.82</v>
      </c>
      <c r="AK133">
        <v>28.67</v>
      </c>
      <c r="AL133">
        <v>1</v>
      </c>
      <c r="AN133">
        <v>0</v>
      </c>
      <c r="AO133">
        <v>1</v>
      </c>
      <c r="AP133">
        <v>1</v>
      </c>
      <c r="AQ133">
        <v>0</v>
      </c>
      <c r="AR133">
        <v>0</v>
      </c>
      <c r="AS133" t="s">
        <v>3</v>
      </c>
      <c r="AT133">
        <v>7.0000000000000007E-2</v>
      </c>
      <c r="AU133" t="s">
        <v>35</v>
      </c>
      <c r="AV133">
        <v>0</v>
      </c>
      <c r="AW133">
        <v>2</v>
      </c>
      <c r="AX133">
        <v>54347929</v>
      </c>
      <c r="AY133">
        <v>1</v>
      </c>
      <c r="AZ133">
        <v>0</v>
      </c>
      <c r="BA133">
        <v>219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0</v>
      </c>
      <c r="BI133">
        <v>0</v>
      </c>
      <c r="BJ133">
        <v>0</v>
      </c>
      <c r="BK133">
        <v>0</v>
      </c>
      <c r="BL133">
        <v>0</v>
      </c>
      <c r="BM133">
        <v>0</v>
      </c>
      <c r="BN133">
        <v>0</v>
      </c>
      <c r="BO133">
        <v>0</v>
      </c>
      <c r="BP133">
        <v>0</v>
      </c>
      <c r="BQ133">
        <v>0</v>
      </c>
      <c r="BR133">
        <v>0</v>
      </c>
      <c r="BS133">
        <v>0</v>
      </c>
      <c r="BT133">
        <v>0</v>
      </c>
      <c r="BU133">
        <v>0</v>
      </c>
      <c r="BV133">
        <v>0</v>
      </c>
      <c r="BW133">
        <v>0</v>
      </c>
      <c r="CX133">
        <f>ROUND(Y133*Source!I570,9)</f>
        <v>0.75600000000000001</v>
      </c>
      <c r="CY133">
        <f>AB133</f>
        <v>903.39</v>
      </c>
      <c r="CZ133">
        <f>AF133</f>
        <v>76.81</v>
      </c>
      <c r="DA133">
        <f>AJ133</f>
        <v>10.82</v>
      </c>
      <c r="DB133">
        <f t="shared" si="61"/>
        <v>1.6140000000000001</v>
      </c>
      <c r="DC133">
        <f t="shared" si="62"/>
        <v>0.30299999999999999</v>
      </c>
      <c r="DD133" t="s">
        <v>3</v>
      </c>
      <c r="DE133" t="s">
        <v>3</v>
      </c>
      <c r="DF133">
        <f t="shared" si="58"/>
        <v>0</v>
      </c>
      <c r="DG133">
        <f>ROUND(ROUND(AF133*CX133,2)*AJ133,2)</f>
        <v>628.32000000000005</v>
      </c>
      <c r="DH133">
        <f>ROUND(ROUND(AG133*CX133,2)*AK133,2)</f>
        <v>311.36</v>
      </c>
      <c r="DI133">
        <f t="shared" si="59"/>
        <v>0</v>
      </c>
      <c r="DJ133">
        <f>DG133</f>
        <v>628.32000000000005</v>
      </c>
      <c r="DK133">
        <v>0</v>
      </c>
    </row>
    <row r="134" spans="1:115" x14ac:dyDescent="0.2">
      <c r="A134">
        <f>ROW(Source!A570)</f>
        <v>570</v>
      </c>
      <c r="B134">
        <v>54346617</v>
      </c>
      <c r="C134">
        <v>54347924</v>
      </c>
      <c r="D134">
        <v>30595422</v>
      </c>
      <c r="E134">
        <v>1</v>
      </c>
      <c r="F134">
        <v>1</v>
      </c>
      <c r="G134">
        <v>30515945</v>
      </c>
      <c r="H134">
        <v>2</v>
      </c>
      <c r="I134" t="s">
        <v>389</v>
      </c>
      <c r="J134" t="s">
        <v>390</v>
      </c>
      <c r="K134" t="s">
        <v>391</v>
      </c>
      <c r="L134">
        <v>1367</v>
      </c>
      <c r="N134">
        <v>1011</v>
      </c>
      <c r="O134" t="s">
        <v>162</v>
      </c>
      <c r="P134" t="s">
        <v>162</v>
      </c>
      <c r="Q134">
        <v>1</v>
      </c>
      <c r="W134">
        <v>0</v>
      </c>
      <c r="X134">
        <v>-2022105775</v>
      </c>
      <c r="Y134">
        <f t="shared" si="60"/>
        <v>1.7999999999999999E-2</v>
      </c>
      <c r="AA134">
        <v>0</v>
      </c>
      <c r="AB134">
        <v>2135.46</v>
      </c>
      <c r="AC134">
        <v>560.96</v>
      </c>
      <c r="AD134">
        <v>0</v>
      </c>
      <c r="AE134">
        <v>0</v>
      </c>
      <c r="AF134">
        <v>202.53</v>
      </c>
      <c r="AG134">
        <v>18</v>
      </c>
      <c r="AH134">
        <v>0</v>
      </c>
      <c r="AI134">
        <v>1</v>
      </c>
      <c r="AJ134">
        <v>9.6999999999999993</v>
      </c>
      <c r="AK134">
        <v>28.67</v>
      </c>
      <c r="AL134">
        <v>1</v>
      </c>
      <c r="AN134">
        <v>0</v>
      </c>
      <c r="AO134">
        <v>1</v>
      </c>
      <c r="AP134">
        <v>1</v>
      </c>
      <c r="AQ134">
        <v>0</v>
      </c>
      <c r="AR134">
        <v>0</v>
      </c>
      <c r="AS134" t="s">
        <v>3</v>
      </c>
      <c r="AT134">
        <v>0.06</v>
      </c>
      <c r="AU134" t="s">
        <v>35</v>
      </c>
      <c r="AV134">
        <v>0</v>
      </c>
      <c r="AW134">
        <v>2</v>
      </c>
      <c r="AX134">
        <v>54347930</v>
      </c>
      <c r="AY134">
        <v>1</v>
      </c>
      <c r="AZ134">
        <v>0</v>
      </c>
      <c r="BA134">
        <v>220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0</v>
      </c>
      <c r="BI134">
        <v>0</v>
      </c>
      <c r="BJ134">
        <v>0</v>
      </c>
      <c r="BK134">
        <v>0</v>
      </c>
      <c r="BL134">
        <v>0</v>
      </c>
      <c r="BM134">
        <v>0</v>
      </c>
      <c r="BN134">
        <v>0</v>
      </c>
      <c r="BO134">
        <v>0</v>
      </c>
      <c r="BP134">
        <v>0</v>
      </c>
      <c r="BQ134">
        <v>0</v>
      </c>
      <c r="BR134">
        <v>0</v>
      </c>
      <c r="BS134">
        <v>0</v>
      </c>
      <c r="BT134">
        <v>0</v>
      </c>
      <c r="BU134">
        <v>0</v>
      </c>
      <c r="BV134">
        <v>0</v>
      </c>
      <c r="BW134">
        <v>0</v>
      </c>
      <c r="CX134">
        <f>ROUND(Y134*Source!I570,9)</f>
        <v>0.64800000000000002</v>
      </c>
      <c r="CY134">
        <f>AB134</f>
        <v>2135.46</v>
      </c>
      <c r="CZ134">
        <f>AF134</f>
        <v>202.53</v>
      </c>
      <c r="DA134">
        <f>AJ134</f>
        <v>9.6999999999999993</v>
      </c>
      <c r="DB134">
        <f t="shared" si="61"/>
        <v>3.645</v>
      </c>
      <c r="DC134">
        <f t="shared" si="62"/>
        <v>0.32400000000000001</v>
      </c>
      <c r="DD134" t="s">
        <v>3</v>
      </c>
      <c r="DE134" t="s">
        <v>3</v>
      </c>
      <c r="DF134">
        <f t="shared" si="58"/>
        <v>0</v>
      </c>
      <c r="DG134">
        <f>ROUND(ROUND(AF134*CX134,2)*AJ134,2)</f>
        <v>1273.03</v>
      </c>
      <c r="DH134">
        <f>ROUND(ROUND(AG134*CX134,2)*AK134,2)</f>
        <v>334.29</v>
      </c>
      <c r="DI134">
        <f t="shared" si="59"/>
        <v>0</v>
      </c>
      <c r="DJ134">
        <f>DG134</f>
        <v>1273.03</v>
      </c>
      <c r="DK134">
        <v>0</v>
      </c>
    </row>
    <row r="135" spans="1:115" x14ac:dyDescent="0.2">
      <c r="A135">
        <f>ROW(Source!A571)</f>
        <v>571</v>
      </c>
      <c r="B135">
        <v>54346617</v>
      </c>
      <c r="C135">
        <v>54347937</v>
      </c>
      <c r="D135">
        <v>30515951</v>
      </c>
      <c r="E135">
        <v>30515945</v>
      </c>
      <c r="F135">
        <v>1</v>
      </c>
      <c r="G135">
        <v>30515945</v>
      </c>
      <c r="H135">
        <v>1</v>
      </c>
      <c r="I135" t="s">
        <v>380</v>
      </c>
      <c r="J135" t="s">
        <v>3</v>
      </c>
      <c r="K135" t="s">
        <v>381</v>
      </c>
      <c r="L135">
        <v>1191</v>
      </c>
      <c r="N135">
        <v>1013</v>
      </c>
      <c r="O135" t="s">
        <v>382</v>
      </c>
      <c r="P135" t="s">
        <v>382</v>
      </c>
      <c r="Q135">
        <v>1</v>
      </c>
      <c r="W135">
        <v>0</v>
      </c>
      <c r="X135">
        <v>476480486</v>
      </c>
      <c r="Y135">
        <f t="shared" si="60"/>
        <v>1.1279999999999999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1</v>
      </c>
      <c r="AJ135">
        <v>1</v>
      </c>
      <c r="AK135">
        <v>1</v>
      </c>
      <c r="AL135">
        <v>1</v>
      </c>
      <c r="AN135">
        <v>0</v>
      </c>
      <c r="AO135">
        <v>1</v>
      </c>
      <c r="AP135">
        <v>1</v>
      </c>
      <c r="AQ135">
        <v>0</v>
      </c>
      <c r="AR135">
        <v>0</v>
      </c>
      <c r="AS135" t="s">
        <v>3</v>
      </c>
      <c r="AT135">
        <v>3.76</v>
      </c>
      <c r="AU135" t="s">
        <v>35</v>
      </c>
      <c r="AV135">
        <v>1</v>
      </c>
      <c r="AW135">
        <v>2</v>
      </c>
      <c r="AX135">
        <v>54347942</v>
      </c>
      <c r="AY135">
        <v>1</v>
      </c>
      <c r="AZ135">
        <v>0</v>
      </c>
      <c r="BA135">
        <v>227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0</v>
      </c>
      <c r="BI135">
        <v>0</v>
      </c>
      <c r="BJ135">
        <v>0</v>
      </c>
      <c r="BK135">
        <v>0</v>
      </c>
      <c r="BL135">
        <v>0</v>
      </c>
      <c r="BM135">
        <v>0</v>
      </c>
      <c r="BN135">
        <v>0</v>
      </c>
      <c r="BO135">
        <v>0</v>
      </c>
      <c r="BP135">
        <v>0</v>
      </c>
      <c r="BQ135">
        <v>0</v>
      </c>
      <c r="BR135">
        <v>0</v>
      </c>
      <c r="BS135">
        <v>0</v>
      </c>
      <c r="BT135">
        <v>0</v>
      </c>
      <c r="BU135">
        <v>0</v>
      </c>
      <c r="BV135">
        <v>0</v>
      </c>
      <c r="BW135">
        <v>0</v>
      </c>
      <c r="CX135">
        <f>ROUND(Y135*Source!I571,9)</f>
        <v>19.175999999999998</v>
      </c>
      <c r="CY135">
        <f>AD135</f>
        <v>0</v>
      </c>
      <c r="CZ135">
        <f>AH135</f>
        <v>0</v>
      </c>
      <c r="DA135">
        <f>AL135</f>
        <v>1</v>
      </c>
      <c r="DB135">
        <f t="shared" si="61"/>
        <v>0</v>
      </c>
      <c r="DC135">
        <f t="shared" si="62"/>
        <v>0</v>
      </c>
      <c r="DD135" t="s">
        <v>3</v>
      </c>
      <c r="DE135" t="s">
        <v>3</v>
      </c>
      <c r="DF135">
        <f t="shared" si="58"/>
        <v>0</v>
      </c>
      <c r="DG135">
        <f>ROUND(AF135*CX135,2)</f>
        <v>0</v>
      </c>
      <c r="DH135">
        <f>ROUND(AG135*CX135,2)</f>
        <v>0</v>
      </c>
      <c r="DI135">
        <f t="shared" si="59"/>
        <v>0</v>
      </c>
      <c r="DJ135">
        <f>DI135</f>
        <v>0</v>
      </c>
      <c r="DK135">
        <v>0</v>
      </c>
    </row>
    <row r="136" spans="1:115" x14ac:dyDescent="0.2">
      <c r="A136">
        <f>ROW(Source!A571)</f>
        <v>571</v>
      </c>
      <c r="B136">
        <v>54346617</v>
      </c>
      <c r="C136">
        <v>54347937</v>
      </c>
      <c r="D136">
        <v>30595422</v>
      </c>
      <c r="E136">
        <v>1</v>
      </c>
      <c r="F136">
        <v>1</v>
      </c>
      <c r="G136">
        <v>30515945</v>
      </c>
      <c r="H136">
        <v>2</v>
      </c>
      <c r="I136" t="s">
        <v>389</v>
      </c>
      <c r="J136" t="s">
        <v>390</v>
      </c>
      <c r="K136" t="s">
        <v>391</v>
      </c>
      <c r="L136">
        <v>1367</v>
      </c>
      <c r="N136">
        <v>1011</v>
      </c>
      <c r="O136" t="s">
        <v>162</v>
      </c>
      <c r="P136" t="s">
        <v>162</v>
      </c>
      <c r="Q136">
        <v>1</v>
      </c>
      <c r="W136">
        <v>0</v>
      </c>
      <c r="X136">
        <v>-2022105775</v>
      </c>
      <c r="Y136">
        <f t="shared" si="60"/>
        <v>0.255</v>
      </c>
      <c r="AA136">
        <v>0</v>
      </c>
      <c r="AB136">
        <v>2135.46</v>
      </c>
      <c r="AC136">
        <v>560.96</v>
      </c>
      <c r="AD136">
        <v>0</v>
      </c>
      <c r="AE136">
        <v>0</v>
      </c>
      <c r="AF136">
        <v>202.53</v>
      </c>
      <c r="AG136">
        <v>18</v>
      </c>
      <c r="AH136">
        <v>0</v>
      </c>
      <c r="AI136">
        <v>1</v>
      </c>
      <c r="AJ136">
        <v>9.6999999999999993</v>
      </c>
      <c r="AK136">
        <v>28.67</v>
      </c>
      <c r="AL136">
        <v>1</v>
      </c>
      <c r="AN136">
        <v>0</v>
      </c>
      <c r="AO136">
        <v>1</v>
      </c>
      <c r="AP136">
        <v>1</v>
      </c>
      <c r="AQ136">
        <v>0</v>
      </c>
      <c r="AR136">
        <v>0</v>
      </c>
      <c r="AS136" t="s">
        <v>3</v>
      </c>
      <c r="AT136">
        <v>0.85</v>
      </c>
      <c r="AU136" t="s">
        <v>35</v>
      </c>
      <c r="AV136">
        <v>0</v>
      </c>
      <c r="AW136">
        <v>2</v>
      </c>
      <c r="AX136">
        <v>54347943</v>
      </c>
      <c r="AY136">
        <v>1</v>
      </c>
      <c r="AZ136">
        <v>0</v>
      </c>
      <c r="BA136">
        <v>228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0</v>
      </c>
      <c r="BI136">
        <v>0</v>
      </c>
      <c r="BJ136">
        <v>0</v>
      </c>
      <c r="BK136">
        <v>0</v>
      </c>
      <c r="BL136">
        <v>0</v>
      </c>
      <c r="BM136">
        <v>0</v>
      </c>
      <c r="BN136">
        <v>0</v>
      </c>
      <c r="BO136">
        <v>0</v>
      </c>
      <c r="BP136">
        <v>0</v>
      </c>
      <c r="BQ136">
        <v>0</v>
      </c>
      <c r="BR136">
        <v>0</v>
      </c>
      <c r="BS136">
        <v>0</v>
      </c>
      <c r="BT136">
        <v>0</v>
      </c>
      <c r="BU136">
        <v>0</v>
      </c>
      <c r="BV136">
        <v>0</v>
      </c>
      <c r="BW136">
        <v>0</v>
      </c>
      <c r="CX136">
        <f>ROUND(Y136*Source!I571,9)</f>
        <v>4.335</v>
      </c>
      <c r="CY136">
        <f>AB136</f>
        <v>2135.46</v>
      </c>
      <c r="CZ136">
        <f>AF136</f>
        <v>202.53</v>
      </c>
      <c r="DA136">
        <f>AJ136</f>
        <v>9.6999999999999993</v>
      </c>
      <c r="DB136">
        <f t="shared" si="61"/>
        <v>51.645000000000003</v>
      </c>
      <c r="DC136">
        <f t="shared" si="62"/>
        <v>4.59</v>
      </c>
      <c r="DD136" t="s">
        <v>3</v>
      </c>
      <c r="DE136" t="s">
        <v>3</v>
      </c>
      <c r="DF136">
        <f t="shared" si="58"/>
        <v>0</v>
      </c>
      <c r="DG136">
        <f>ROUND(ROUND(AF136*CX136,2)*AJ136,2)</f>
        <v>8516.31</v>
      </c>
      <c r="DH136">
        <f>ROUND(ROUND(AG136*CX136,2)*AK136,2)</f>
        <v>2237.12</v>
      </c>
      <c r="DI136">
        <f t="shared" si="59"/>
        <v>0</v>
      </c>
      <c r="DJ136">
        <f>DG136</f>
        <v>8516.31</v>
      </c>
      <c r="DK136">
        <v>0</v>
      </c>
    </row>
    <row r="137" spans="1:115" x14ac:dyDescent="0.2">
      <c r="A137">
        <f>ROW(Source!A571)</f>
        <v>571</v>
      </c>
      <c r="B137">
        <v>54346617</v>
      </c>
      <c r="C137">
        <v>54347937</v>
      </c>
      <c r="D137">
        <v>30516999</v>
      </c>
      <c r="E137">
        <v>30515945</v>
      </c>
      <c r="F137">
        <v>1</v>
      </c>
      <c r="G137">
        <v>30515945</v>
      </c>
      <c r="H137">
        <v>2</v>
      </c>
      <c r="I137" t="s">
        <v>392</v>
      </c>
      <c r="J137" t="s">
        <v>3</v>
      </c>
      <c r="K137" t="s">
        <v>393</v>
      </c>
      <c r="L137">
        <v>1344</v>
      </c>
      <c r="N137">
        <v>1008</v>
      </c>
      <c r="O137" t="s">
        <v>394</v>
      </c>
      <c r="P137" t="s">
        <v>394</v>
      </c>
      <c r="Q137">
        <v>1</v>
      </c>
      <c r="W137">
        <v>0</v>
      </c>
      <c r="X137">
        <v>-1180195794</v>
      </c>
      <c r="Y137">
        <f t="shared" si="60"/>
        <v>4.6890000000000001</v>
      </c>
      <c r="AA137">
        <v>0</v>
      </c>
      <c r="AB137">
        <v>1.0900000000000001</v>
      </c>
      <c r="AC137">
        <v>0</v>
      </c>
      <c r="AD137">
        <v>0</v>
      </c>
      <c r="AE137">
        <v>0</v>
      </c>
      <c r="AF137">
        <v>1</v>
      </c>
      <c r="AG137">
        <v>0</v>
      </c>
      <c r="AH137">
        <v>0</v>
      </c>
      <c r="AI137">
        <v>1</v>
      </c>
      <c r="AJ137">
        <v>1</v>
      </c>
      <c r="AK137">
        <v>1</v>
      </c>
      <c r="AL137">
        <v>1</v>
      </c>
      <c r="AN137">
        <v>0</v>
      </c>
      <c r="AO137">
        <v>1</v>
      </c>
      <c r="AP137">
        <v>1</v>
      </c>
      <c r="AQ137">
        <v>0</v>
      </c>
      <c r="AR137">
        <v>0</v>
      </c>
      <c r="AS137" t="s">
        <v>3</v>
      </c>
      <c r="AT137">
        <v>15.63</v>
      </c>
      <c r="AU137" t="s">
        <v>35</v>
      </c>
      <c r="AV137">
        <v>0</v>
      </c>
      <c r="AW137">
        <v>2</v>
      </c>
      <c r="AX137">
        <v>54347944</v>
      </c>
      <c r="AY137">
        <v>1</v>
      </c>
      <c r="AZ137">
        <v>0</v>
      </c>
      <c r="BA137">
        <v>229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0</v>
      </c>
      <c r="BI137">
        <v>0</v>
      </c>
      <c r="BJ137">
        <v>0</v>
      </c>
      <c r="BK137">
        <v>0</v>
      </c>
      <c r="BL137">
        <v>0</v>
      </c>
      <c r="BM137">
        <v>0</v>
      </c>
      <c r="BN137">
        <v>0</v>
      </c>
      <c r="BO137">
        <v>0</v>
      </c>
      <c r="BP137">
        <v>0</v>
      </c>
      <c r="BQ137">
        <v>0</v>
      </c>
      <c r="BR137">
        <v>0</v>
      </c>
      <c r="BS137">
        <v>0</v>
      </c>
      <c r="BT137">
        <v>0</v>
      </c>
      <c r="BU137">
        <v>0</v>
      </c>
      <c r="BV137">
        <v>0</v>
      </c>
      <c r="BW137">
        <v>0</v>
      </c>
      <c r="CX137">
        <f>ROUND(Y137*Source!I571,9)</f>
        <v>79.712999999999994</v>
      </c>
      <c r="CY137">
        <f>AB137</f>
        <v>1.0900000000000001</v>
      </c>
      <c r="CZ137">
        <f>AF137</f>
        <v>1</v>
      </c>
      <c r="DA137">
        <f>AJ137</f>
        <v>1</v>
      </c>
      <c r="DB137">
        <f t="shared" si="61"/>
        <v>4.6890000000000001</v>
      </c>
      <c r="DC137">
        <f t="shared" si="62"/>
        <v>0</v>
      </c>
      <c r="DD137" t="s">
        <v>3</v>
      </c>
      <c r="DE137" t="s">
        <v>3</v>
      </c>
      <c r="DF137">
        <f t="shared" si="58"/>
        <v>0</v>
      </c>
      <c r="DG137">
        <f>ROUND(AF137*CX137,2)</f>
        <v>79.709999999999994</v>
      </c>
      <c r="DH137">
        <f>ROUND(AG137*CX137,2)</f>
        <v>0</v>
      </c>
      <c r="DI137">
        <f t="shared" si="59"/>
        <v>0</v>
      </c>
      <c r="DJ137">
        <f>DG137</f>
        <v>79.709999999999994</v>
      </c>
      <c r="DK137">
        <v>0</v>
      </c>
    </row>
    <row r="138" spans="1:115" x14ac:dyDescent="0.2">
      <c r="A138">
        <f>ROW(Source!A571)</f>
        <v>571</v>
      </c>
      <c r="B138">
        <v>54346617</v>
      </c>
      <c r="C138">
        <v>54347937</v>
      </c>
      <c r="D138">
        <v>30541208</v>
      </c>
      <c r="E138">
        <v>30515945</v>
      </c>
      <c r="F138">
        <v>1</v>
      </c>
      <c r="G138">
        <v>30515945</v>
      </c>
      <c r="H138">
        <v>3</v>
      </c>
      <c r="I138" t="s">
        <v>395</v>
      </c>
      <c r="J138" t="s">
        <v>3</v>
      </c>
      <c r="K138" t="s">
        <v>396</v>
      </c>
      <c r="L138">
        <v>1344</v>
      </c>
      <c r="N138">
        <v>1008</v>
      </c>
      <c r="O138" t="s">
        <v>394</v>
      </c>
      <c r="P138" t="s">
        <v>394</v>
      </c>
      <c r="Q138">
        <v>1</v>
      </c>
      <c r="W138">
        <v>0</v>
      </c>
      <c r="X138">
        <v>-94250534</v>
      </c>
      <c r="Y138">
        <f>(AT138*0)</f>
        <v>0</v>
      </c>
      <c r="AA138">
        <v>1</v>
      </c>
      <c r="AB138">
        <v>0</v>
      </c>
      <c r="AC138">
        <v>0</v>
      </c>
      <c r="AD138">
        <v>0</v>
      </c>
      <c r="AE138">
        <v>1</v>
      </c>
      <c r="AF138">
        <v>0</v>
      </c>
      <c r="AG138">
        <v>0</v>
      </c>
      <c r="AH138">
        <v>0</v>
      </c>
      <c r="AI138">
        <v>1</v>
      </c>
      <c r="AJ138">
        <v>1</v>
      </c>
      <c r="AK138">
        <v>1</v>
      </c>
      <c r="AL138">
        <v>1</v>
      </c>
      <c r="AN138">
        <v>0</v>
      </c>
      <c r="AO138">
        <v>1</v>
      </c>
      <c r="AP138">
        <v>1</v>
      </c>
      <c r="AQ138">
        <v>0</v>
      </c>
      <c r="AR138">
        <v>0</v>
      </c>
      <c r="AS138" t="s">
        <v>3</v>
      </c>
      <c r="AT138">
        <v>5.67</v>
      </c>
      <c r="AU138" t="s">
        <v>34</v>
      </c>
      <c r="AV138">
        <v>0</v>
      </c>
      <c r="AW138">
        <v>2</v>
      </c>
      <c r="AX138">
        <v>54347950</v>
      </c>
      <c r="AY138">
        <v>1</v>
      </c>
      <c r="AZ138">
        <v>0</v>
      </c>
      <c r="BA138">
        <v>235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0</v>
      </c>
      <c r="BI138">
        <v>0</v>
      </c>
      <c r="BJ138">
        <v>0</v>
      </c>
      <c r="BK138">
        <v>0</v>
      </c>
      <c r="BL138">
        <v>0</v>
      </c>
      <c r="BM138">
        <v>0</v>
      </c>
      <c r="BN138">
        <v>0</v>
      </c>
      <c r="BO138">
        <v>0</v>
      </c>
      <c r="BP138">
        <v>0</v>
      </c>
      <c r="BQ138">
        <v>0</v>
      </c>
      <c r="BR138">
        <v>0</v>
      </c>
      <c r="BS138">
        <v>0</v>
      </c>
      <c r="BT138">
        <v>0</v>
      </c>
      <c r="BU138">
        <v>0</v>
      </c>
      <c r="BV138">
        <v>0</v>
      </c>
      <c r="BW138">
        <v>0</v>
      </c>
      <c r="CX138">
        <f>ROUND(Y138*Source!I571,9)</f>
        <v>0</v>
      </c>
      <c r="CY138">
        <f>AA138</f>
        <v>1</v>
      </c>
      <c r="CZ138">
        <f>AE138</f>
        <v>1</v>
      </c>
      <c r="DA138">
        <f>AI138</f>
        <v>1</v>
      </c>
      <c r="DB138">
        <f>ROUND((ROUND(AT138*CZ138,2)*0),6)</f>
        <v>0</v>
      </c>
      <c r="DC138">
        <f>ROUND((ROUND(AT138*AG138,2)*0),6)</f>
        <v>0</v>
      </c>
      <c r="DD138" t="s">
        <v>3</v>
      </c>
      <c r="DE138" t="s">
        <v>3</v>
      </c>
      <c r="DF138">
        <f t="shared" si="58"/>
        <v>0</v>
      </c>
      <c r="DG138">
        <f>ROUND(AF138*CX138,2)</f>
        <v>0</v>
      </c>
      <c r="DH138">
        <f>ROUND(AG138*CX138,2)</f>
        <v>0</v>
      </c>
      <c r="DI138">
        <f t="shared" si="59"/>
        <v>0</v>
      </c>
      <c r="DJ138">
        <f>DF138</f>
        <v>0</v>
      </c>
      <c r="DK138">
        <v>0</v>
      </c>
    </row>
    <row r="139" spans="1:115" x14ac:dyDescent="0.2">
      <c r="A139">
        <f>ROW(Source!A572)</f>
        <v>572</v>
      </c>
      <c r="B139">
        <v>54346617</v>
      </c>
      <c r="C139">
        <v>54347951</v>
      </c>
      <c r="D139">
        <v>30515951</v>
      </c>
      <c r="E139">
        <v>30515945</v>
      </c>
      <c r="F139">
        <v>1</v>
      </c>
      <c r="G139">
        <v>30515945</v>
      </c>
      <c r="H139">
        <v>1</v>
      </c>
      <c r="I139" t="s">
        <v>380</v>
      </c>
      <c r="J139" t="s">
        <v>3</v>
      </c>
      <c r="K139" t="s">
        <v>381</v>
      </c>
      <c r="L139">
        <v>1191</v>
      </c>
      <c r="N139">
        <v>1013</v>
      </c>
      <c r="O139" t="s">
        <v>382</v>
      </c>
      <c r="P139" t="s">
        <v>382</v>
      </c>
      <c r="Q139">
        <v>1</v>
      </c>
      <c r="W139">
        <v>0</v>
      </c>
      <c r="X139">
        <v>476480486</v>
      </c>
      <c r="Y139">
        <f>(AT139*0.3)</f>
        <v>2.226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1</v>
      </c>
      <c r="AJ139">
        <v>1</v>
      </c>
      <c r="AK139">
        <v>1</v>
      </c>
      <c r="AL139">
        <v>1</v>
      </c>
      <c r="AN139">
        <v>0</v>
      </c>
      <c r="AO139">
        <v>1</v>
      </c>
      <c r="AP139">
        <v>1</v>
      </c>
      <c r="AQ139">
        <v>0</v>
      </c>
      <c r="AR139">
        <v>0</v>
      </c>
      <c r="AS139" t="s">
        <v>3</v>
      </c>
      <c r="AT139">
        <v>7.42</v>
      </c>
      <c r="AU139" t="s">
        <v>35</v>
      </c>
      <c r="AV139">
        <v>1</v>
      </c>
      <c r="AW139">
        <v>2</v>
      </c>
      <c r="AX139">
        <v>54347956</v>
      </c>
      <c r="AY139">
        <v>1</v>
      </c>
      <c r="AZ139">
        <v>0</v>
      </c>
      <c r="BA139">
        <v>236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0</v>
      </c>
      <c r="BI139">
        <v>0</v>
      </c>
      <c r="BJ139">
        <v>0</v>
      </c>
      <c r="BK139">
        <v>0</v>
      </c>
      <c r="BL139">
        <v>0</v>
      </c>
      <c r="BM139">
        <v>0</v>
      </c>
      <c r="BN139">
        <v>0</v>
      </c>
      <c r="BO139">
        <v>0</v>
      </c>
      <c r="BP139">
        <v>0</v>
      </c>
      <c r="BQ139">
        <v>0</v>
      </c>
      <c r="BR139">
        <v>0</v>
      </c>
      <c r="BS139">
        <v>0</v>
      </c>
      <c r="BT139">
        <v>0</v>
      </c>
      <c r="BU139">
        <v>0</v>
      </c>
      <c r="BV139">
        <v>0</v>
      </c>
      <c r="BW139">
        <v>0</v>
      </c>
      <c r="CX139">
        <f>ROUND(Y139*Source!I572,9)</f>
        <v>4.452</v>
      </c>
      <c r="CY139">
        <f>AD139</f>
        <v>0</v>
      </c>
      <c r="CZ139">
        <f>AH139</f>
        <v>0</v>
      </c>
      <c r="DA139">
        <f>AL139</f>
        <v>1</v>
      </c>
      <c r="DB139">
        <f>ROUND((ROUND(AT139*CZ139,2)*0.3),6)</f>
        <v>0</v>
      </c>
      <c r="DC139">
        <f>ROUND((ROUND(AT139*AG139,2)*0.3),6)</f>
        <v>0</v>
      </c>
      <c r="DD139" t="s">
        <v>3</v>
      </c>
      <c r="DE139" t="s">
        <v>3</v>
      </c>
      <c r="DF139">
        <f t="shared" si="58"/>
        <v>0</v>
      </c>
      <c r="DG139">
        <f>ROUND(AF139*CX139,2)</f>
        <v>0</v>
      </c>
      <c r="DH139">
        <f>ROUND(AG139*CX139,2)</f>
        <v>0</v>
      </c>
      <c r="DI139">
        <f t="shared" si="59"/>
        <v>0</v>
      </c>
      <c r="DJ139">
        <f>DI139</f>
        <v>0</v>
      </c>
      <c r="DK139">
        <v>0</v>
      </c>
    </row>
    <row r="140" spans="1:115" x14ac:dyDescent="0.2">
      <c r="A140">
        <f>ROW(Source!A572)</f>
        <v>572</v>
      </c>
      <c r="B140">
        <v>54346617</v>
      </c>
      <c r="C140">
        <v>54347951</v>
      </c>
      <c r="D140">
        <v>30595321</v>
      </c>
      <c r="E140">
        <v>1</v>
      </c>
      <c r="F140">
        <v>1</v>
      </c>
      <c r="G140">
        <v>30515945</v>
      </c>
      <c r="H140">
        <v>2</v>
      </c>
      <c r="I140" t="s">
        <v>383</v>
      </c>
      <c r="J140" t="s">
        <v>384</v>
      </c>
      <c r="K140" t="s">
        <v>385</v>
      </c>
      <c r="L140">
        <v>1367</v>
      </c>
      <c r="N140">
        <v>1011</v>
      </c>
      <c r="O140" t="s">
        <v>162</v>
      </c>
      <c r="P140" t="s">
        <v>162</v>
      </c>
      <c r="Q140">
        <v>1</v>
      </c>
      <c r="W140">
        <v>0</v>
      </c>
      <c r="X140">
        <v>-1461286799</v>
      </c>
      <c r="Y140">
        <f>(AT140*0.3)</f>
        <v>0.183</v>
      </c>
      <c r="AA140">
        <v>0</v>
      </c>
      <c r="AB140">
        <v>2052.58</v>
      </c>
      <c r="AC140">
        <v>565.63</v>
      </c>
      <c r="AD140">
        <v>0</v>
      </c>
      <c r="AE140">
        <v>0</v>
      </c>
      <c r="AF140">
        <v>190.93</v>
      </c>
      <c r="AG140">
        <v>18.149999999999999</v>
      </c>
      <c r="AH140">
        <v>0</v>
      </c>
      <c r="AI140">
        <v>1</v>
      </c>
      <c r="AJ140">
        <v>9.89</v>
      </c>
      <c r="AK140">
        <v>28.67</v>
      </c>
      <c r="AL140">
        <v>1</v>
      </c>
      <c r="AN140">
        <v>0</v>
      </c>
      <c r="AO140">
        <v>1</v>
      </c>
      <c r="AP140">
        <v>1</v>
      </c>
      <c r="AQ140">
        <v>0</v>
      </c>
      <c r="AR140">
        <v>0</v>
      </c>
      <c r="AS140" t="s">
        <v>3</v>
      </c>
      <c r="AT140">
        <v>0.61</v>
      </c>
      <c r="AU140" t="s">
        <v>35</v>
      </c>
      <c r="AV140">
        <v>0</v>
      </c>
      <c r="AW140">
        <v>2</v>
      </c>
      <c r="AX140">
        <v>54347957</v>
      </c>
      <c r="AY140">
        <v>1</v>
      </c>
      <c r="AZ140">
        <v>0</v>
      </c>
      <c r="BA140">
        <v>237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0</v>
      </c>
      <c r="BI140">
        <v>0</v>
      </c>
      <c r="BJ140">
        <v>0</v>
      </c>
      <c r="BK140">
        <v>0</v>
      </c>
      <c r="BL140">
        <v>0</v>
      </c>
      <c r="BM140">
        <v>0</v>
      </c>
      <c r="BN140">
        <v>0</v>
      </c>
      <c r="BO140">
        <v>0</v>
      </c>
      <c r="BP140">
        <v>0</v>
      </c>
      <c r="BQ140">
        <v>0</v>
      </c>
      <c r="BR140">
        <v>0</v>
      </c>
      <c r="BS140">
        <v>0</v>
      </c>
      <c r="BT140">
        <v>0</v>
      </c>
      <c r="BU140">
        <v>0</v>
      </c>
      <c r="BV140">
        <v>0</v>
      </c>
      <c r="BW140">
        <v>0</v>
      </c>
      <c r="CX140">
        <f>ROUND(Y140*Source!I572,9)</f>
        <v>0.36599999999999999</v>
      </c>
      <c r="CY140">
        <f>AB140</f>
        <v>2052.58</v>
      </c>
      <c r="CZ140">
        <f>AF140</f>
        <v>190.93</v>
      </c>
      <c r="DA140">
        <f>AJ140</f>
        <v>9.89</v>
      </c>
      <c r="DB140">
        <f>ROUND((ROUND(AT140*CZ140,2)*0.3),6)</f>
        <v>34.941000000000003</v>
      </c>
      <c r="DC140">
        <f>ROUND((ROUND(AT140*AG140,2)*0.3),6)</f>
        <v>3.3210000000000002</v>
      </c>
      <c r="DD140" t="s">
        <v>3</v>
      </c>
      <c r="DE140" t="s">
        <v>3</v>
      </c>
      <c r="DF140">
        <f t="shared" si="58"/>
        <v>0</v>
      </c>
      <c r="DG140">
        <f>ROUND(ROUND(AF140*CX140,2)*AJ140,2)</f>
        <v>691.11</v>
      </c>
      <c r="DH140">
        <f>ROUND(ROUND(AG140*CX140,2)*AK140,2)</f>
        <v>190.37</v>
      </c>
      <c r="DI140">
        <f t="shared" si="59"/>
        <v>0</v>
      </c>
      <c r="DJ140">
        <f>DG140</f>
        <v>691.11</v>
      </c>
      <c r="DK140">
        <v>0</v>
      </c>
    </row>
    <row r="141" spans="1:115" x14ac:dyDescent="0.2">
      <c r="A141">
        <f>ROW(Source!A572)</f>
        <v>572</v>
      </c>
      <c r="B141">
        <v>54346617</v>
      </c>
      <c r="C141">
        <v>54347951</v>
      </c>
      <c r="D141">
        <v>30516999</v>
      </c>
      <c r="E141">
        <v>30515945</v>
      </c>
      <c r="F141">
        <v>1</v>
      </c>
      <c r="G141">
        <v>30515945</v>
      </c>
      <c r="H141">
        <v>2</v>
      </c>
      <c r="I141" t="s">
        <v>392</v>
      </c>
      <c r="J141" t="s">
        <v>3</v>
      </c>
      <c r="K141" t="s">
        <v>393</v>
      </c>
      <c r="L141">
        <v>1344</v>
      </c>
      <c r="N141">
        <v>1008</v>
      </c>
      <c r="O141" t="s">
        <v>394</v>
      </c>
      <c r="P141" t="s">
        <v>394</v>
      </c>
      <c r="Q141">
        <v>1</v>
      </c>
      <c r="W141">
        <v>0</v>
      </c>
      <c r="X141">
        <v>-1180195794</v>
      </c>
      <c r="Y141">
        <f>(AT141*0.3)</f>
        <v>9.1559999999999988</v>
      </c>
      <c r="AA141">
        <v>0</v>
      </c>
      <c r="AB141">
        <v>1.0900000000000001</v>
      </c>
      <c r="AC141">
        <v>0</v>
      </c>
      <c r="AD141">
        <v>0</v>
      </c>
      <c r="AE141">
        <v>0</v>
      </c>
      <c r="AF141">
        <v>1</v>
      </c>
      <c r="AG141">
        <v>0</v>
      </c>
      <c r="AH141">
        <v>0</v>
      </c>
      <c r="AI141">
        <v>1</v>
      </c>
      <c r="AJ141">
        <v>1</v>
      </c>
      <c r="AK141">
        <v>1</v>
      </c>
      <c r="AL141">
        <v>1</v>
      </c>
      <c r="AN141">
        <v>0</v>
      </c>
      <c r="AO141">
        <v>1</v>
      </c>
      <c r="AP141">
        <v>1</v>
      </c>
      <c r="AQ141">
        <v>0</v>
      </c>
      <c r="AR141">
        <v>0</v>
      </c>
      <c r="AS141" t="s">
        <v>3</v>
      </c>
      <c r="AT141">
        <v>30.52</v>
      </c>
      <c r="AU141" t="s">
        <v>35</v>
      </c>
      <c r="AV141">
        <v>0</v>
      </c>
      <c r="AW141">
        <v>2</v>
      </c>
      <c r="AX141">
        <v>54347958</v>
      </c>
      <c r="AY141">
        <v>1</v>
      </c>
      <c r="AZ141">
        <v>0</v>
      </c>
      <c r="BA141">
        <v>238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0</v>
      </c>
      <c r="BI141">
        <v>0</v>
      </c>
      <c r="BJ141">
        <v>0</v>
      </c>
      <c r="BK141">
        <v>0</v>
      </c>
      <c r="BL141">
        <v>0</v>
      </c>
      <c r="BM141">
        <v>0</v>
      </c>
      <c r="BN141">
        <v>0</v>
      </c>
      <c r="BO141">
        <v>0</v>
      </c>
      <c r="BP141">
        <v>0</v>
      </c>
      <c r="BQ141">
        <v>0</v>
      </c>
      <c r="BR141">
        <v>0</v>
      </c>
      <c r="BS141">
        <v>0</v>
      </c>
      <c r="BT141">
        <v>0</v>
      </c>
      <c r="BU141">
        <v>0</v>
      </c>
      <c r="BV141">
        <v>0</v>
      </c>
      <c r="BW141">
        <v>0</v>
      </c>
      <c r="CX141">
        <f>ROUND(Y141*Source!I572,9)</f>
        <v>18.312000000000001</v>
      </c>
      <c r="CY141">
        <f>AB141</f>
        <v>1.0900000000000001</v>
      </c>
      <c r="CZ141">
        <f>AF141</f>
        <v>1</v>
      </c>
      <c r="DA141">
        <f>AJ141</f>
        <v>1</v>
      </c>
      <c r="DB141">
        <f>ROUND((ROUND(AT141*CZ141,2)*0.3),6)</f>
        <v>9.1560000000000006</v>
      </c>
      <c r="DC141">
        <f>ROUND((ROUND(AT141*AG141,2)*0.3),6)</f>
        <v>0</v>
      </c>
      <c r="DD141" t="s">
        <v>3</v>
      </c>
      <c r="DE141" t="s">
        <v>3</v>
      </c>
      <c r="DF141">
        <f t="shared" si="58"/>
        <v>0</v>
      </c>
      <c r="DG141">
        <f t="shared" ref="DG141:DG152" si="63">ROUND(AF141*CX141,2)</f>
        <v>18.309999999999999</v>
      </c>
      <c r="DH141">
        <f t="shared" ref="DH141:DH152" si="64">ROUND(AG141*CX141,2)</f>
        <v>0</v>
      </c>
      <c r="DI141">
        <f t="shared" si="59"/>
        <v>0</v>
      </c>
      <c r="DJ141">
        <f>DG141</f>
        <v>18.309999999999999</v>
      </c>
      <c r="DK141">
        <v>0</v>
      </c>
    </row>
    <row r="142" spans="1:115" x14ac:dyDescent="0.2">
      <c r="A142">
        <f>ROW(Source!A572)</f>
        <v>572</v>
      </c>
      <c r="B142">
        <v>54346617</v>
      </c>
      <c r="C142">
        <v>54347951</v>
      </c>
      <c r="D142">
        <v>30541208</v>
      </c>
      <c r="E142">
        <v>30515945</v>
      </c>
      <c r="F142">
        <v>1</v>
      </c>
      <c r="G142">
        <v>30515945</v>
      </c>
      <c r="H142">
        <v>3</v>
      </c>
      <c r="I142" t="s">
        <v>395</v>
      </c>
      <c r="J142" t="s">
        <v>3</v>
      </c>
      <c r="K142" t="s">
        <v>396</v>
      </c>
      <c r="L142">
        <v>1344</v>
      </c>
      <c r="N142">
        <v>1008</v>
      </c>
      <c r="O142" t="s">
        <v>394</v>
      </c>
      <c r="P142" t="s">
        <v>394</v>
      </c>
      <c r="Q142">
        <v>1</v>
      </c>
      <c r="W142">
        <v>0</v>
      </c>
      <c r="X142">
        <v>-94250534</v>
      </c>
      <c r="Y142">
        <f>(AT142*0)</f>
        <v>0</v>
      </c>
      <c r="AA142">
        <v>1</v>
      </c>
      <c r="AB142">
        <v>0</v>
      </c>
      <c r="AC142">
        <v>0</v>
      </c>
      <c r="AD142">
        <v>0</v>
      </c>
      <c r="AE142">
        <v>1</v>
      </c>
      <c r="AF142">
        <v>0</v>
      </c>
      <c r="AG142">
        <v>0</v>
      </c>
      <c r="AH142">
        <v>0</v>
      </c>
      <c r="AI142">
        <v>1</v>
      </c>
      <c r="AJ142">
        <v>1</v>
      </c>
      <c r="AK142">
        <v>1</v>
      </c>
      <c r="AL142">
        <v>1</v>
      </c>
      <c r="AN142">
        <v>0</v>
      </c>
      <c r="AO142">
        <v>1</v>
      </c>
      <c r="AP142">
        <v>1</v>
      </c>
      <c r="AQ142">
        <v>0</v>
      </c>
      <c r="AR142">
        <v>0</v>
      </c>
      <c r="AS142" t="s">
        <v>3</v>
      </c>
      <c r="AT142">
        <v>5.88</v>
      </c>
      <c r="AU142" t="s">
        <v>34</v>
      </c>
      <c r="AV142">
        <v>0</v>
      </c>
      <c r="AW142">
        <v>2</v>
      </c>
      <c r="AX142">
        <v>54347965</v>
      </c>
      <c r="AY142">
        <v>1</v>
      </c>
      <c r="AZ142">
        <v>0</v>
      </c>
      <c r="BA142">
        <v>245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0</v>
      </c>
      <c r="BI142">
        <v>0</v>
      </c>
      <c r="BJ142">
        <v>0</v>
      </c>
      <c r="BK142">
        <v>0</v>
      </c>
      <c r="BL142">
        <v>0</v>
      </c>
      <c r="BM142">
        <v>0</v>
      </c>
      <c r="BN142">
        <v>0</v>
      </c>
      <c r="BO142">
        <v>0</v>
      </c>
      <c r="BP142">
        <v>0</v>
      </c>
      <c r="BQ142">
        <v>0</v>
      </c>
      <c r="BR142">
        <v>0</v>
      </c>
      <c r="BS142">
        <v>0</v>
      </c>
      <c r="BT142">
        <v>0</v>
      </c>
      <c r="BU142">
        <v>0</v>
      </c>
      <c r="BV142">
        <v>0</v>
      </c>
      <c r="BW142">
        <v>0</v>
      </c>
      <c r="CX142">
        <f>ROUND(Y142*Source!I572,9)</f>
        <v>0</v>
      </c>
      <c r="CY142">
        <f>AA142</f>
        <v>1</v>
      </c>
      <c r="CZ142">
        <f>AE142</f>
        <v>1</v>
      </c>
      <c r="DA142">
        <f>AI142</f>
        <v>1</v>
      </c>
      <c r="DB142">
        <f>ROUND((ROUND(AT142*CZ142,2)*0),6)</f>
        <v>0</v>
      </c>
      <c r="DC142">
        <f>ROUND((ROUND(AT142*AG142,2)*0),6)</f>
        <v>0</v>
      </c>
      <c r="DD142" t="s">
        <v>3</v>
      </c>
      <c r="DE142" t="s">
        <v>3</v>
      </c>
      <c r="DF142">
        <f t="shared" si="58"/>
        <v>0</v>
      </c>
      <c r="DG142">
        <f t="shared" si="63"/>
        <v>0</v>
      </c>
      <c r="DH142">
        <f t="shared" si="64"/>
        <v>0</v>
      </c>
      <c r="DI142">
        <f t="shared" si="59"/>
        <v>0</v>
      </c>
      <c r="DJ142">
        <f>DF142</f>
        <v>0</v>
      </c>
      <c r="DK142">
        <v>0</v>
      </c>
    </row>
    <row r="143" spans="1:115" x14ac:dyDescent="0.2">
      <c r="A143">
        <f>ROW(Source!A573)</f>
        <v>573</v>
      </c>
      <c r="B143">
        <v>54346617</v>
      </c>
      <c r="C143">
        <v>54347966</v>
      </c>
      <c r="D143">
        <v>30515951</v>
      </c>
      <c r="E143">
        <v>30515945</v>
      </c>
      <c r="F143">
        <v>1</v>
      </c>
      <c r="G143">
        <v>30515945</v>
      </c>
      <c r="H143">
        <v>1</v>
      </c>
      <c r="I143" t="s">
        <v>380</v>
      </c>
      <c r="J143" t="s">
        <v>3</v>
      </c>
      <c r="K143" t="s">
        <v>381</v>
      </c>
      <c r="L143">
        <v>1191</v>
      </c>
      <c r="N143">
        <v>1013</v>
      </c>
      <c r="O143" t="s">
        <v>382</v>
      </c>
      <c r="P143" t="s">
        <v>382</v>
      </c>
      <c r="Q143">
        <v>1</v>
      </c>
      <c r="W143">
        <v>0</v>
      </c>
      <c r="X143">
        <v>476480486</v>
      </c>
      <c r="Y143">
        <f t="shared" ref="Y143:Y151" si="65">(AT143*0.3)</f>
        <v>26.279999999999998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1</v>
      </c>
      <c r="AJ143">
        <v>1</v>
      </c>
      <c r="AK143">
        <v>1</v>
      </c>
      <c r="AL143">
        <v>1</v>
      </c>
      <c r="AN143">
        <v>0</v>
      </c>
      <c r="AO143">
        <v>1</v>
      </c>
      <c r="AP143">
        <v>1</v>
      </c>
      <c r="AQ143">
        <v>0</v>
      </c>
      <c r="AR143">
        <v>0</v>
      </c>
      <c r="AS143" t="s">
        <v>3</v>
      </c>
      <c r="AT143">
        <v>87.6</v>
      </c>
      <c r="AU143" t="s">
        <v>35</v>
      </c>
      <c r="AV143">
        <v>1</v>
      </c>
      <c r="AW143">
        <v>2</v>
      </c>
      <c r="AX143">
        <v>54347968</v>
      </c>
      <c r="AY143">
        <v>1</v>
      </c>
      <c r="AZ143">
        <v>0</v>
      </c>
      <c r="BA143">
        <v>246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0</v>
      </c>
      <c r="BI143">
        <v>0</v>
      </c>
      <c r="BJ143">
        <v>0</v>
      </c>
      <c r="BK143">
        <v>0</v>
      </c>
      <c r="BL143">
        <v>0</v>
      </c>
      <c r="BM143">
        <v>0</v>
      </c>
      <c r="BN143">
        <v>0</v>
      </c>
      <c r="BO143">
        <v>0</v>
      </c>
      <c r="BP143">
        <v>0</v>
      </c>
      <c r="BQ143">
        <v>0</v>
      </c>
      <c r="BR143">
        <v>0</v>
      </c>
      <c r="BS143">
        <v>0</v>
      </c>
      <c r="BT143">
        <v>0</v>
      </c>
      <c r="BU143">
        <v>0</v>
      </c>
      <c r="BV143">
        <v>0</v>
      </c>
      <c r="BW143">
        <v>0</v>
      </c>
      <c r="CX143">
        <f>ROUND(Y143*Source!I573,9)</f>
        <v>1.36656</v>
      </c>
      <c r="CY143">
        <f t="shared" ref="CY143:CY152" si="66">AD143</f>
        <v>0</v>
      </c>
      <c r="CZ143">
        <f t="shared" ref="CZ143:CZ152" si="67">AH143</f>
        <v>0</v>
      </c>
      <c r="DA143">
        <f t="shared" ref="DA143:DA152" si="68">AL143</f>
        <v>1</v>
      </c>
      <c r="DB143">
        <f t="shared" ref="DB143:DB151" si="69">ROUND((ROUND(AT143*CZ143,2)*0.3),6)</f>
        <v>0</v>
      </c>
      <c r="DC143">
        <f t="shared" ref="DC143:DC151" si="70">ROUND((ROUND(AT143*AG143,2)*0.3),6)</f>
        <v>0</v>
      </c>
      <c r="DD143" t="s">
        <v>3</v>
      </c>
      <c r="DE143" t="s">
        <v>3</v>
      </c>
      <c r="DF143">
        <f t="shared" si="58"/>
        <v>0</v>
      </c>
      <c r="DG143">
        <f t="shared" si="63"/>
        <v>0</v>
      </c>
      <c r="DH143">
        <f t="shared" si="64"/>
        <v>0</v>
      </c>
      <c r="DI143">
        <f t="shared" si="59"/>
        <v>0</v>
      </c>
      <c r="DJ143">
        <f t="shared" ref="DJ143:DJ152" si="71">DI143</f>
        <v>0</v>
      </c>
      <c r="DK143">
        <v>0</v>
      </c>
    </row>
    <row r="144" spans="1:115" x14ac:dyDescent="0.2">
      <c r="A144">
        <f>ROW(Source!A574)</f>
        <v>574</v>
      </c>
      <c r="B144">
        <v>54346617</v>
      </c>
      <c r="C144">
        <v>54347969</v>
      </c>
      <c r="D144">
        <v>30515951</v>
      </c>
      <c r="E144">
        <v>30515945</v>
      </c>
      <c r="F144">
        <v>1</v>
      </c>
      <c r="G144">
        <v>30515945</v>
      </c>
      <c r="H144">
        <v>1</v>
      </c>
      <c r="I144" t="s">
        <v>380</v>
      </c>
      <c r="J144" t="s">
        <v>3</v>
      </c>
      <c r="K144" t="s">
        <v>381</v>
      </c>
      <c r="L144">
        <v>1191</v>
      </c>
      <c r="N144">
        <v>1013</v>
      </c>
      <c r="O144" t="s">
        <v>382</v>
      </c>
      <c r="P144" t="s">
        <v>382</v>
      </c>
      <c r="Q144">
        <v>1</v>
      </c>
      <c r="W144">
        <v>0</v>
      </c>
      <c r="X144">
        <v>476480486</v>
      </c>
      <c r="Y144">
        <f t="shared" si="65"/>
        <v>0.88200000000000001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1</v>
      </c>
      <c r="AJ144">
        <v>1</v>
      </c>
      <c r="AK144">
        <v>1</v>
      </c>
      <c r="AL144">
        <v>1</v>
      </c>
      <c r="AN144">
        <v>0</v>
      </c>
      <c r="AO144">
        <v>1</v>
      </c>
      <c r="AP144">
        <v>1</v>
      </c>
      <c r="AQ144">
        <v>0</v>
      </c>
      <c r="AR144">
        <v>0</v>
      </c>
      <c r="AS144" t="s">
        <v>3</v>
      </c>
      <c r="AT144">
        <v>2.94</v>
      </c>
      <c r="AU144" t="s">
        <v>35</v>
      </c>
      <c r="AV144">
        <v>1</v>
      </c>
      <c r="AW144">
        <v>2</v>
      </c>
      <c r="AX144">
        <v>54347971</v>
      </c>
      <c r="AY144">
        <v>1</v>
      </c>
      <c r="AZ144">
        <v>0</v>
      </c>
      <c r="BA144">
        <v>247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0</v>
      </c>
      <c r="BI144">
        <v>0</v>
      </c>
      <c r="BJ144">
        <v>0</v>
      </c>
      <c r="BK144">
        <v>0</v>
      </c>
      <c r="BL144">
        <v>0</v>
      </c>
      <c r="BM144">
        <v>0</v>
      </c>
      <c r="BN144">
        <v>0</v>
      </c>
      <c r="BO144">
        <v>0</v>
      </c>
      <c r="BP144">
        <v>0</v>
      </c>
      <c r="BQ144">
        <v>0</v>
      </c>
      <c r="BR144">
        <v>0</v>
      </c>
      <c r="BS144">
        <v>0</v>
      </c>
      <c r="BT144">
        <v>0</v>
      </c>
      <c r="BU144">
        <v>0</v>
      </c>
      <c r="BV144">
        <v>0</v>
      </c>
      <c r="BW144">
        <v>0</v>
      </c>
      <c r="CX144">
        <f>ROUND(Y144*Source!I574,9)</f>
        <v>3.528</v>
      </c>
      <c r="CY144">
        <f t="shared" si="66"/>
        <v>0</v>
      </c>
      <c r="CZ144">
        <f t="shared" si="67"/>
        <v>0</v>
      </c>
      <c r="DA144">
        <f t="shared" si="68"/>
        <v>1</v>
      </c>
      <c r="DB144">
        <f t="shared" si="69"/>
        <v>0</v>
      </c>
      <c r="DC144">
        <f t="shared" si="70"/>
        <v>0</v>
      </c>
      <c r="DD144" t="s">
        <v>3</v>
      </c>
      <c r="DE144" t="s">
        <v>3</v>
      </c>
      <c r="DF144">
        <f t="shared" si="58"/>
        <v>0</v>
      </c>
      <c r="DG144">
        <f t="shared" si="63"/>
        <v>0</v>
      </c>
      <c r="DH144">
        <f t="shared" si="64"/>
        <v>0</v>
      </c>
      <c r="DI144">
        <f t="shared" si="59"/>
        <v>0</v>
      </c>
      <c r="DJ144">
        <f t="shared" si="71"/>
        <v>0</v>
      </c>
      <c r="DK144">
        <v>0</v>
      </c>
    </row>
    <row r="145" spans="1:115" x14ac:dyDescent="0.2">
      <c r="A145">
        <f>ROW(Source!A575)</f>
        <v>575</v>
      </c>
      <c r="B145">
        <v>54346617</v>
      </c>
      <c r="C145">
        <v>54347972</v>
      </c>
      <c r="D145">
        <v>30515951</v>
      </c>
      <c r="E145">
        <v>30515945</v>
      </c>
      <c r="F145">
        <v>1</v>
      </c>
      <c r="G145">
        <v>30515945</v>
      </c>
      <c r="H145">
        <v>1</v>
      </c>
      <c r="I145" t="s">
        <v>380</v>
      </c>
      <c r="J145" t="s">
        <v>3</v>
      </c>
      <c r="K145" t="s">
        <v>381</v>
      </c>
      <c r="L145">
        <v>1191</v>
      </c>
      <c r="N145">
        <v>1013</v>
      </c>
      <c r="O145" t="s">
        <v>382</v>
      </c>
      <c r="P145" t="s">
        <v>382</v>
      </c>
      <c r="Q145">
        <v>1</v>
      </c>
      <c r="W145">
        <v>0</v>
      </c>
      <c r="X145">
        <v>476480486</v>
      </c>
      <c r="Y145">
        <f t="shared" si="65"/>
        <v>0.105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1</v>
      </c>
      <c r="AJ145">
        <v>1</v>
      </c>
      <c r="AK145">
        <v>1</v>
      </c>
      <c r="AL145">
        <v>1</v>
      </c>
      <c r="AN145">
        <v>0</v>
      </c>
      <c r="AO145">
        <v>1</v>
      </c>
      <c r="AP145">
        <v>1</v>
      </c>
      <c r="AQ145">
        <v>0</v>
      </c>
      <c r="AR145">
        <v>0</v>
      </c>
      <c r="AS145" t="s">
        <v>3</v>
      </c>
      <c r="AT145">
        <v>0.35</v>
      </c>
      <c r="AU145" t="s">
        <v>35</v>
      </c>
      <c r="AV145">
        <v>1</v>
      </c>
      <c r="AW145">
        <v>2</v>
      </c>
      <c r="AX145">
        <v>54347974</v>
      </c>
      <c r="AY145">
        <v>1</v>
      </c>
      <c r="AZ145">
        <v>0</v>
      </c>
      <c r="BA145">
        <v>248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0</v>
      </c>
      <c r="BI145">
        <v>0</v>
      </c>
      <c r="BJ145">
        <v>0</v>
      </c>
      <c r="BK145">
        <v>0</v>
      </c>
      <c r="BL145">
        <v>0</v>
      </c>
      <c r="BM145">
        <v>0</v>
      </c>
      <c r="BN145">
        <v>0</v>
      </c>
      <c r="BO145">
        <v>0</v>
      </c>
      <c r="BP145">
        <v>0</v>
      </c>
      <c r="BQ145">
        <v>0</v>
      </c>
      <c r="BR145">
        <v>0</v>
      </c>
      <c r="BS145">
        <v>0</v>
      </c>
      <c r="BT145">
        <v>0</v>
      </c>
      <c r="BU145">
        <v>0</v>
      </c>
      <c r="BV145">
        <v>0</v>
      </c>
      <c r="BW145">
        <v>0</v>
      </c>
      <c r="CX145">
        <f>ROUND(Y145*Source!I575,9)</f>
        <v>0.21</v>
      </c>
      <c r="CY145">
        <f t="shared" si="66"/>
        <v>0</v>
      </c>
      <c r="CZ145">
        <f t="shared" si="67"/>
        <v>0</v>
      </c>
      <c r="DA145">
        <f t="shared" si="68"/>
        <v>1</v>
      </c>
      <c r="DB145">
        <f t="shared" si="69"/>
        <v>0</v>
      </c>
      <c r="DC145">
        <f t="shared" si="70"/>
        <v>0</v>
      </c>
      <c r="DD145" t="s">
        <v>3</v>
      </c>
      <c r="DE145" t="s">
        <v>3</v>
      </c>
      <c r="DF145">
        <f t="shared" si="58"/>
        <v>0</v>
      </c>
      <c r="DG145">
        <f t="shared" si="63"/>
        <v>0</v>
      </c>
      <c r="DH145">
        <f t="shared" si="64"/>
        <v>0</v>
      </c>
      <c r="DI145">
        <f t="shared" si="59"/>
        <v>0</v>
      </c>
      <c r="DJ145">
        <f t="shared" si="71"/>
        <v>0</v>
      </c>
      <c r="DK145">
        <v>0</v>
      </c>
    </row>
    <row r="146" spans="1:115" x14ac:dyDescent="0.2">
      <c r="A146">
        <f>ROW(Source!A576)</f>
        <v>576</v>
      </c>
      <c r="B146">
        <v>54346617</v>
      </c>
      <c r="C146">
        <v>54347975</v>
      </c>
      <c r="D146">
        <v>30515951</v>
      </c>
      <c r="E146">
        <v>30515945</v>
      </c>
      <c r="F146">
        <v>1</v>
      </c>
      <c r="G146">
        <v>30515945</v>
      </c>
      <c r="H146">
        <v>1</v>
      </c>
      <c r="I146" t="s">
        <v>380</v>
      </c>
      <c r="J146" t="s">
        <v>3</v>
      </c>
      <c r="K146" t="s">
        <v>381</v>
      </c>
      <c r="L146">
        <v>1191</v>
      </c>
      <c r="N146">
        <v>1013</v>
      </c>
      <c r="O146" t="s">
        <v>382</v>
      </c>
      <c r="P146" t="s">
        <v>382</v>
      </c>
      <c r="Q146">
        <v>1</v>
      </c>
      <c r="W146">
        <v>0</v>
      </c>
      <c r="X146">
        <v>476480486</v>
      </c>
      <c r="Y146">
        <f t="shared" si="65"/>
        <v>0.12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1</v>
      </c>
      <c r="AJ146">
        <v>1</v>
      </c>
      <c r="AK146">
        <v>1</v>
      </c>
      <c r="AL146">
        <v>1</v>
      </c>
      <c r="AN146">
        <v>0</v>
      </c>
      <c r="AO146">
        <v>1</v>
      </c>
      <c r="AP146">
        <v>1</v>
      </c>
      <c r="AQ146">
        <v>0</v>
      </c>
      <c r="AR146">
        <v>0</v>
      </c>
      <c r="AS146" t="s">
        <v>3</v>
      </c>
      <c r="AT146">
        <v>0.4</v>
      </c>
      <c r="AU146" t="s">
        <v>35</v>
      </c>
      <c r="AV146">
        <v>1</v>
      </c>
      <c r="AW146">
        <v>2</v>
      </c>
      <c r="AX146">
        <v>54347977</v>
      </c>
      <c r="AY146">
        <v>1</v>
      </c>
      <c r="AZ146">
        <v>0</v>
      </c>
      <c r="BA146">
        <v>249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0</v>
      </c>
      <c r="BI146">
        <v>0</v>
      </c>
      <c r="BJ146">
        <v>0</v>
      </c>
      <c r="BK146">
        <v>0</v>
      </c>
      <c r="BL146">
        <v>0</v>
      </c>
      <c r="BM146">
        <v>0</v>
      </c>
      <c r="BN146">
        <v>0</v>
      </c>
      <c r="BO146">
        <v>0</v>
      </c>
      <c r="BP146">
        <v>0</v>
      </c>
      <c r="BQ146">
        <v>0</v>
      </c>
      <c r="BR146">
        <v>0</v>
      </c>
      <c r="BS146">
        <v>0</v>
      </c>
      <c r="BT146">
        <v>0</v>
      </c>
      <c r="BU146">
        <v>0</v>
      </c>
      <c r="BV146">
        <v>0</v>
      </c>
      <c r="BW146">
        <v>0</v>
      </c>
      <c r="CX146">
        <f>ROUND(Y146*Source!I576,9)</f>
        <v>8.0399999999999991</v>
      </c>
      <c r="CY146">
        <f t="shared" si="66"/>
        <v>0</v>
      </c>
      <c r="CZ146">
        <f t="shared" si="67"/>
        <v>0</v>
      </c>
      <c r="DA146">
        <f t="shared" si="68"/>
        <v>1</v>
      </c>
      <c r="DB146">
        <f t="shared" si="69"/>
        <v>0</v>
      </c>
      <c r="DC146">
        <f t="shared" si="70"/>
        <v>0</v>
      </c>
      <c r="DD146" t="s">
        <v>3</v>
      </c>
      <c r="DE146" t="s">
        <v>3</v>
      </c>
      <c r="DF146">
        <f t="shared" si="58"/>
        <v>0</v>
      </c>
      <c r="DG146">
        <f t="shared" si="63"/>
        <v>0</v>
      </c>
      <c r="DH146">
        <f t="shared" si="64"/>
        <v>0</v>
      </c>
      <c r="DI146">
        <f t="shared" si="59"/>
        <v>0</v>
      </c>
      <c r="DJ146">
        <f t="shared" si="71"/>
        <v>0</v>
      </c>
      <c r="DK146">
        <v>0</v>
      </c>
    </row>
    <row r="147" spans="1:115" x14ac:dyDescent="0.2">
      <c r="A147">
        <f>ROW(Source!A577)</f>
        <v>577</v>
      </c>
      <c r="B147">
        <v>54346617</v>
      </c>
      <c r="C147">
        <v>54347978</v>
      </c>
      <c r="D147">
        <v>30515951</v>
      </c>
      <c r="E147">
        <v>30515945</v>
      </c>
      <c r="F147">
        <v>1</v>
      </c>
      <c r="G147">
        <v>30515945</v>
      </c>
      <c r="H147">
        <v>1</v>
      </c>
      <c r="I147" t="s">
        <v>380</v>
      </c>
      <c r="J147" t="s">
        <v>3</v>
      </c>
      <c r="K147" t="s">
        <v>381</v>
      </c>
      <c r="L147">
        <v>1191</v>
      </c>
      <c r="N147">
        <v>1013</v>
      </c>
      <c r="O147" t="s">
        <v>382</v>
      </c>
      <c r="P147" t="s">
        <v>382</v>
      </c>
      <c r="Q147">
        <v>1</v>
      </c>
      <c r="W147">
        <v>0</v>
      </c>
      <c r="X147">
        <v>476480486</v>
      </c>
      <c r="Y147">
        <f t="shared" si="65"/>
        <v>1.194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1</v>
      </c>
      <c r="AJ147">
        <v>1</v>
      </c>
      <c r="AK147">
        <v>1</v>
      </c>
      <c r="AL147">
        <v>1</v>
      </c>
      <c r="AN147">
        <v>0</v>
      </c>
      <c r="AO147">
        <v>1</v>
      </c>
      <c r="AP147">
        <v>1</v>
      </c>
      <c r="AQ147">
        <v>0</v>
      </c>
      <c r="AR147">
        <v>0</v>
      </c>
      <c r="AS147" t="s">
        <v>3</v>
      </c>
      <c r="AT147">
        <v>3.98</v>
      </c>
      <c r="AU147" t="s">
        <v>35</v>
      </c>
      <c r="AV147">
        <v>1</v>
      </c>
      <c r="AW147">
        <v>2</v>
      </c>
      <c r="AX147">
        <v>54347980</v>
      </c>
      <c r="AY147">
        <v>1</v>
      </c>
      <c r="AZ147">
        <v>0</v>
      </c>
      <c r="BA147">
        <v>250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0</v>
      </c>
      <c r="BI147">
        <v>0</v>
      </c>
      <c r="BJ147">
        <v>0</v>
      </c>
      <c r="BK147">
        <v>0</v>
      </c>
      <c r="BL147">
        <v>0</v>
      </c>
      <c r="BM147">
        <v>0</v>
      </c>
      <c r="BN147">
        <v>0</v>
      </c>
      <c r="BO147">
        <v>0</v>
      </c>
      <c r="BP147">
        <v>0</v>
      </c>
      <c r="BQ147">
        <v>0</v>
      </c>
      <c r="BR147">
        <v>0</v>
      </c>
      <c r="BS147">
        <v>0</v>
      </c>
      <c r="BT147">
        <v>0</v>
      </c>
      <c r="BU147">
        <v>0</v>
      </c>
      <c r="BV147">
        <v>0</v>
      </c>
      <c r="BW147">
        <v>0</v>
      </c>
      <c r="CX147">
        <f>ROUND(Y147*Source!I577,9)</f>
        <v>1.194</v>
      </c>
      <c r="CY147">
        <f t="shared" si="66"/>
        <v>0</v>
      </c>
      <c r="CZ147">
        <f t="shared" si="67"/>
        <v>0</v>
      </c>
      <c r="DA147">
        <f t="shared" si="68"/>
        <v>1</v>
      </c>
      <c r="DB147">
        <f t="shared" si="69"/>
        <v>0</v>
      </c>
      <c r="DC147">
        <f t="shared" si="70"/>
        <v>0</v>
      </c>
      <c r="DD147" t="s">
        <v>3</v>
      </c>
      <c r="DE147" t="s">
        <v>3</v>
      </c>
      <c r="DF147">
        <f t="shared" si="58"/>
        <v>0</v>
      </c>
      <c r="DG147">
        <f t="shared" si="63"/>
        <v>0</v>
      </c>
      <c r="DH147">
        <f t="shared" si="64"/>
        <v>0</v>
      </c>
      <c r="DI147">
        <f t="shared" si="59"/>
        <v>0</v>
      </c>
      <c r="DJ147">
        <f t="shared" si="71"/>
        <v>0</v>
      </c>
      <c r="DK147">
        <v>0</v>
      </c>
    </row>
    <row r="148" spans="1:115" x14ac:dyDescent="0.2">
      <c r="A148">
        <f>ROW(Source!A578)</f>
        <v>578</v>
      </c>
      <c r="B148">
        <v>54346617</v>
      </c>
      <c r="C148">
        <v>54347981</v>
      </c>
      <c r="D148">
        <v>30515951</v>
      </c>
      <c r="E148">
        <v>30515945</v>
      </c>
      <c r="F148">
        <v>1</v>
      </c>
      <c r="G148">
        <v>30515945</v>
      </c>
      <c r="H148">
        <v>1</v>
      </c>
      <c r="I148" t="s">
        <v>380</v>
      </c>
      <c r="J148" t="s">
        <v>3</v>
      </c>
      <c r="K148" t="s">
        <v>381</v>
      </c>
      <c r="L148">
        <v>1191</v>
      </c>
      <c r="N148">
        <v>1013</v>
      </c>
      <c r="O148" t="s">
        <v>382</v>
      </c>
      <c r="P148" t="s">
        <v>382</v>
      </c>
      <c r="Q148">
        <v>1</v>
      </c>
      <c r="W148">
        <v>0</v>
      </c>
      <c r="X148">
        <v>476480486</v>
      </c>
      <c r="Y148">
        <f t="shared" si="65"/>
        <v>2.7809999999999997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1</v>
      </c>
      <c r="AJ148">
        <v>1</v>
      </c>
      <c r="AK148">
        <v>1</v>
      </c>
      <c r="AL148">
        <v>1</v>
      </c>
      <c r="AN148">
        <v>0</v>
      </c>
      <c r="AO148">
        <v>1</v>
      </c>
      <c r="AP148">
        <v>1</v>
      </c>
      <c r="AQ148">
        <v>0</v>
      </c>
      <c r="AR148">
        <v>0</v>
      </c>
      <c r="AS148" t="s">
        <v>3</v>
      </c>
      <c r="AT148">
        <v>9.27</v>
      </c>
      <c r="AU148" t="s">
        <v>35</v>
      </c>
      <c r="AV148">
        <v>1</v>
      </c>
      <c r="AW148">
        <v>2</v>
      </c>
      <c r="AX148">
        <v>54347983</v>
      </c>
      <c r="AY148">
        <v>1</v>
      </c>
      <c r="AZ148">
        <v>0</v>
      </c>
      <c r="BA148">
        <v>251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0</v>
      </c>
      <c r="BI148">
        <v>0</v>
      </c>
      <c r="BJ148">
        <v>0</v>
      </c>
      <c r="BK148">
        <v>0</v>
      </c>
      <c r="BL148">
        <v>0</v>
      </c>
      <c r="BM148">
        <v>0</v>
      </c>
      <c r="BN148">
        <v>0</v>
      </c>
      <c r="BO148">
        <v>0</v>
      </c>
      <c r="BP148">
        <v>0</v>
      </c>
      <c r="BQ148">
        <v>0</v>
      </c>
      <c r="BR148">
        <v>0</v>
      </c>
      <c r="BS148">
        <v>0</v>
      </c>
      <c r="BT148">
        <v>0</v>
      </c>
      <c r="BU148">
        <v>0</v>
      </c>
      <c r="BV148">
        <v>0</v>
      </c>
      <c r="BW148">
        <v>0</v>
      </c>
      <c r="CX148">
        <f>ROUND(Y148*Source!I578,9)</f>
        <v>2.7810000000000001</v>
      </c>
      <c r="CY148">
        <f t="shared" si="66"/>
        <v>0</v>
      </c>
      <c r="CZ148">
        <f t="shared" si="67"/>
        <v>0</v>
      </c>
      <c r="DA148">
        <f t="shared" si="68"/>
        <v>1</v>
      </c>
      <c r="DB148">
        <f t="shared" si="69"/>
        <v>0</v>
      </c>
      <c r="DC148">
        <f t="shared" si="70"/>
        <v>0</v>
      </c>
      <c r="DD148" t="s">
        <v>3</v>
      </c>
      <c r="DE148" t="s">
        <v>3</v>
      </c>
      <c r="DF148">
        <f t="shared" si="58"/>
        <v>0</v>
      </c>
      <c r="DG148">
        <f t="shared" si="63"/>
        <v>0</v>
      </c>
      <c r="DH148">
        <f t="shared" si="64"/>
        <v>0</v>
      </c>
      <c r="DI148">
        <f t="shared" si="59"/>
        <v>0</v>
      </c>
      <c r="DJ148">
        <f t="shared" si="71"/>
        <v>0</v>
      </c>
      <c r="DK148">
        <v>0</v>
      </c>
    </row>
    <row r="149" spans="1:115" x14ac:dyDescent="0.2">
      <c r="A149">
        <f>ROW(Source!A579)</f>
        <v>579</v>
      </c>
      <c r="B149">
        <v>54346617</v>
      </c>
      <c r="C149">
        <v>54347984</v>
      </c>
      <c r="D149">
        <v>30515951</v>
      </c>
      <c r="E149">
        <v>30515945</v>
      </c>
      <c r="F149">
        <v>1</v>
      </c>
      <c r="G149">
        <v>30515945</v>
      </c>
      <c r="H149">
        <v>1</v>
      </c>
      <c r="I149" t="s">
        <v>380</v>
      </c>
      <c r="J149" t="s">
        <v>3</v>
      </c>
      <c r="K149" t="s">
        <v>381</v>
      </c>
      <c r="L149">
        <v>1191</v>
      </c>
      <c r="N149">
        <v>1013</v>
      </c>
      <c r="O149" t="s">
        <v>382</v>
      </c>
      <c r="P149" t="s">
        <v>382</v>
      </c>
      <c r="Q149">
        <v>1</v>
      </c>
      <c r="W149">
        <v>0</v>
      </c>
      <c r="X149">
        <v>476480486</v>
      </c>
      <c r="Y149">
        <f t="shared" si="65"/>
        <v>3.0900000000000003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1</v>
      </c>
      <c r="AJ149">
        <v>1</v>
      </c>
      <c r="AK149">
        <v>1</v>
      </c>
      <c r="AL149">
        <v>1</v>
      </c>
      <c r="AN149">
        <v>0</v>
      </c>
      <c r="AO149">
        <v>1</v>
      </c>
      <c r="AP149">
        <v>1</v>
      </c>
      <c r="AQ149">
        <v>0</v>
      </c>
      <c r="AR149">
        <v>0</v>
      </c>
      <c r="AS149" t="s">
        <v>3</v>
      </c>
      <c r="AT149">
        <v>10.3</v>
      </c>
      <c r="AU149" t="s">
        <v>35</v>
      </c>
      <c r="AV149">
        <v>1</v>
      </c>
      <c r="AW149">
        <v>2</v>
      </c>
      <c r="AX149">
        <v>54347986</v>
      </c>
      <c r="AY149">
        <v>1</v>
      </c>
      <c r="AZ149">
        <v>0</v>
      </c>
      <c r="BA149">
        <v>252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0</v>
      </c>
      <c r="BI149">
        <v>0</v>
      </c>
      <c r="BJ149">
        <v>0</v>
      </c>
      <c r="BK149">
        <v>0</v>
      </c>
      <c r="BL149">
        <v>0</v>
      </c>
      <c r="BM149">
        <v>0</v>
      </c>
      <c r="BN149">
        <v>0</v>
      </c>
      <c r="BO149">
        <v>0</v>
      </c>
      <c r="BP149">
        <v>0</v>
      </c>
      <c r="BQ149">
        <v>0</v>
      </c>
      <c r="BR149">
        <v>0</v>
      </c>
      <c r="BS149">
        <v>0</v>
      </c>
      <c r="BT149">
        <v>0</v>
      </c>
      <c r="BU149">
        <v>0</v>
      </c>
      <c r="BV149">
        <v>0</v>
      </c>
      <c r="BW149">
        <v>0</v>
      </c>
      <c r="CX149">
        <f>ROUND(Y149*Source!I579,9)</f>
        <v>0.92700000000000005</v>
      </c>
      <c r="CY149">
        <f t="shared" si="66"/>
        <v>0</v>
      </c>
      <c r="CZ149">
        <f t="shared" si="67"/>
        <v>0</v>
      </c>
      <c r="DA149">
        <f t="shared" si="68"/>
        <v>1</v>
      </c>
      <c r="DB149">
        <f t="shared" si="69"/>
        <v>0</v>
      </c>
      <c r="DC149">
        <f t="shared" si="70"/>
        <v>0</v>
      </c>
      <c r="DD149" t="s">
        <v>3</v>
      </c>
      <c r="DE149" t="s">
        <v>3</v>
      </c>
      <c r="DF149">
        <f t="shared" si="58"/>
        <v>0</v>
      </c>
      <c r="DG149">
        <f t="shared" si="63"/>
        <v>0</v>
      </c>
      <c r="DH149">
        <f t="shared" si="64"/>
        <v>0</v>
      </c>
      <c r="DI149">
        <f t="shared" si="59"/>
        <v>0</v>
      </c>
      <c r="DJ149">
        <f t="shared" si="71"/>
        <v>0</v>
      </c>
      <c r="DK149">
        <v>0</v>
      </c>
    </row>
    <row r="150" spans="1:115" x14ac:dyDescent="0.2">
      <c r="A150">
        <f>ROW(Source!A580)</f>
        <v>580</v>
      </c>
      <c r="B150">
        <v>54346617</v>
      </c>
      <c r="C150">
        <v>54347987</v>
      </c>
      <c r="D150">
        <v>30515951</v>
      </c>
      <c r="E150">
        <v>30515945</v>
      </c>
      <c r="F150">
        <v>1</v>
      </c>
      <c r="G150">
        <v>30515945</v>
      </c>
      <c r="H150">
        <v>1</v>
      </c>
      <c r="I150" t="s">
        <v>380</v>
      </c>
      <c r="J150" t="s">
        <v>3</v>
      </c>
      <c r="K150" t="s">
        <v>381</v>
      </c>
      <c r="L150">
        <v>1191</v>
      </c>
      <c r="N150">
        <v>1013</v>
      </c>
      <c r="O150" t="s">
        <v>382</v>
      </c>
      <c r="P150" t="s">
        <v>382</v>
      </c>
      <c r="Q150">
        <v>1</v>
      </c>
      <c r="W150">
        <v>0</v>
      </c>
      <c r="X150">
        <v>476480486</v>
      </c>
      <c r="Y150">
        <f t="shared" si="65"/>
        <v>5.55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1</v>
      </c>
      <c r="AJ150">
        <v>1</v>
      </c>
      <c r="AK150">
        <v>1</v>
      </c>
      <c r="AL150">
        <v>1</v>
      </c>
      <c r="AN150">
        <v>0</v>
      </c>
      <c r="AO150">
        <v>1</v>
      </c>
      <c r="AP150">
        <v>1</v>
      </c>
      <c r="AQ150">
        <v>0</v>
      </c>
      <c r="AR150">
        <v>0</v>
      </c>
      <c r="AS150" t="s">
        <v>3</v>
      </c>
      <c r="AT150">
        <v>18.5</v>
      </c>
      <c r="AU150" t="s">
        <v>35</v>
      </c>
      <c r="AV150">
        <v>1</v>
      </c>
      <c r="AW150">
        <v>2</v>
      </c>
      <c r="AX150">
        <v>54347989</v>
      </c>
      <c r="AY150">
        <v>1</v>
      </c>
      <c r="AZ150">
        <v>0</v>
      </c>
      <c r="BA150">
        <v>253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0</v>
      </c>
      <c r="BI150">
        <v>0</v>
      </c>
      <c r="BJ150">
        <v>0</v>
      </c>
      <c r="BK150">
        <v>0</v>
      </c>
      <c r="BL150">
        <v>0</v>
      </c>
      <c r="BM150">
        <v>0</v>
      </c>
      <c r="BN150">
        <v>0</v>
      </c>
      <c r="BO150">
        <v>0</v>
      </c>
      <c r="BP150">
        <v>0</v>
      </c>
      <c r="BQ150">
        <v>0</v>
      </c>
      <c r="BR150">
        <v>0</v>
      </c>
      <c r="BS150">
        <v>0</v>
      </c>
      <c r="BT150">
        <v>0</v>
      </c>
      <c r="BU150">
        <v>0</v>
      </c>
      <c r="BV150">
        <v>0</v>
      </c>
      <c r="BW150">
        <v>0</v>
      </c>
      <c r="CX150">
        <f>ROUND(Y150*Source!I580,9)</f>
        <v>5.883</v>
      </c>
      <c r="CY150">
        <f t="shared" si="66"/>
        <v>0</v>
      </c>
      <c r="CZ150">
        <f t="shared" si="67"/>
        <v>0</v>
      </c>
      <c r="DA150">
        <f t="shared" si="68"/>
        <v>1</v>
      </c>
      <c r="DB150">
        <f t="shared" si="69"/>
        <v>0</v>
      </c>
      <c r="DC150">
        <f t="shared" si="70"/>
        <v>0</v>
      </c>
      <c r="DD150" t="s">
        <v>3</v>
      </c>
      <c r="DE150" t="s">
        <v>3</v>
      </c>
      <c r="DF150">
        <f t="shared" si="58"/>
        <v>0</v>
      </c>
      <c r="DG150">
        <f t="shared" si="63"/>
        <v>0</v>
      </c>
      <c r="DH150">
        <f t="shared" si="64"/>
        <v>0</v>
      </c>
      <c r="DI150">
        <f t="shared" si="59"/>
        <v>0</v>
      </c>
      <c r="DJ150">
        <f t="shared" si="71"/>
        <v>0</v>
      </c>
      <c r="DK150">
        <v>0</v>
      </c>
    </row>
    <row r="151" spans="1:115" x14ac:dyDescent="0.2">
      <c r="A151">
        <f>ROW(Source!A581)</f>
        <v>581</v>
      </c>
      <c r="B151">
        <v>54346617</v>
      </c>
      <c r="C151">
        <v>54347990</v>
      </c>
      <c r="D151">
        <v>30515951</v>
      </c>
      <c r="E151">
        <v>30515945</v>
      </c>
      <c r="F151">
        <v>1</v>
      </c>
      <c r="G151">
        <v>30515945</v>
      </c>
      <c r="H151">
        <v>1</v>
      </c>
      <c r="I151" t="s">
        <v>380</v>
      </c>
      <c r="J151" t="s">
        <v>3</v>
      </c>
      <c r="K151" t="s">
        <v>381</v>
      </c>
      <c r="L151">
        <v>1191</v>
      </c>
      <c r="N151">
        <v>1013</v>
      </c>
      <c r="O151" t="s">
        <v>382</v>
      </c>
      <c r="P151" t="s">
        <v>382</v>
      </c>
      <c r="Q151">
        <v>1</v>
      </c>
      <c r="W151">
        <v>0</v>
      </c>
      <c r="X151">
        <v>476480486</v>
      </c>
      <c r="Y151">
        <f t="shared" si="65"/>
        <v>5.55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1</v>
      </c>
      <c r="AJ151">
        <v>1</v>
      </c>
      <c r="AK151">
        <v>1</v>
      </c>
      <c r="AL151">
        <v>1</v>
      </c>
      <c r="AN151">
        <v>0</v>
      </c>
      <c r="AO151">
        <v>1</v>
      </c>
      <c r="AP151">
        <v>1</v>
      </c>
      <c r="AQ151">
        <v>0</v>
      </c>
      <c r="AR151">
        <v>0</v>
      </c>
      <c r="AS151" t="s">
        <v>3</v>
      </c>
      <c r="AT151">
        <v>18.5</v>
      </c>
      <c r="AU151" t="s">
        <v>35</v>
      </c>
      <c r="AV151">
        <v>1</v>
      </c>
      <c r="AW151">
        <v>2</v>
      </c>
      <c r="AX151">
        <v>54347992</v>
      </c>
      <c r="AY151">
        <v>1</v>
      </c>
      <c r="AZ151">
        <v>0</v>
      </c>
      <c r="BA151">
        <v>254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0</v>
      </c>
      <c r="BI151">
        <v>0</v>
      </c>
      <c r="BJ151">
        <v>0</v>
      </c>
      <c r="BK151">
        <v>0</v>
      </c>
      <c r="BL151">
        <v>0</v>
      </c>
      <c r="BM151">
        <v>0</v>
      </c>
      <c r="BN151">
        <v>0</v>
      </c>
      <c r="BO151">
        <v>0</v>
      </c>
      <c r="BP151">
        <v>0</v>
      </c>
      <c r="BQ151">
        <v>0</v>
      </c>
      <c r="BR151">
        <v>0</v>
      </c>
      <c r="BS151">
        <v>0</v>
      </c>
      <c r="BT151">
        <v>0</v>
      </c>
      <c r="BU151">
        <v>0</v>
      </c>
      <c r="BV151">
        <v>0</v>
      </c>
      <c r="BW151">
        <v>0</v>
      </c>
      <c r="CX151">
        <f>ROUND(Y151*Source!I581,9)</f>
        <v>1.1100000000000001</v>
      </c>
      <c r="CY151">
        <f t="shared" si="66"/>
        <v>0</v>
      </c>
      <c r="CZ151">
        <f t="shared" si="67"/>
        <v>0</v>
      </c>
      <c r="DA151">
        <f t="shared" si="68"/>
        <v>1</v>
      </c>
      <c r="DB151">
        <f t="shared" si="69"/>
        <v>0</v>
      </c>
      <c r="DC151">
        <f t="shared" si="70"/>
        <v>0</v>
      </c>
      <c r="DD151" t="s">
        <v>3</v>
      </c>
      <c r="DE151" t="s">
        <v>3</v>
      </c>
      <c r="DF151">
        <f t="shared" si="58"/>
        <v>0</v>
      </c>
      <c r="DG151">
        <f t="shared" si="63"/>
        <v>0</v>
      </c>
      <c r="DH151">
        <f t="shared" si="64"/>
        <v>0</v>
      </c>
      <c r="DI151">
        <f t="shared" si="59"/>
        <v>0</v>
      </c>
      <c r="DJ151">
        <f t="shared" si="71"/>
        <v>0</v>
      </c>
      <c r="DK151">
        <v>0</v>
      </c>
    </row>
    <row r="152" spans="1:115" x14ac:dyDescent="0.2">
      <c r="A152">
        <f>ROW(Source!A618)</f>
        <v>618</v>
      </c>
      <c r="B152">
        <v>54346617</v>
      </c>
      <c r="C152">
        <v>54348051</v>
      </c>
      <c r="D152">
        <v>30515951</v>
      </c>
      <c r="E152">
        <v>30515945</v>
      </c>
      <c r="F152">
        <v>1</v>
      </c>
      <c r="G152">
        <v>30515945</v>
      </c>
      <c r="H152">
        <v>1</v>
      </c>
      <c r="I152" t="s">
        <v>380</v>
      </c>
      <c r="J152" t="s">
        <v>3</v>
      </c>
      <c r="K152" t="s">
        <v>381</v>
      </c>
      <c r="L152">
        <v>1191</v>
      </c>
      <c r="N152">
        <v>1013</v>
      </c>
      <c r="O152" t="s">
        <v>382</v>
      </c>
      <c r="P152" t="s">
        <v>382</v>
      </c>
      <c r="Q152">
        <v>1</v>
      </c>
      <c r="W152">
        <v>0</v>
      </c>
      <c r="X152">
        <v>476480486</v>
      </c>
      <c r="Y152">
        <f t="shared" ref="Y152:Y186" si="72">AT152</f>
        <v>9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1</v>
      </c>
      <c r="AJ152">
        <v>1</v>
      </c>
      <c r="AK152">
        <v>1</v>
      </c>
      <c r="AL152">
        <v>1</v>
      </c>
      <c r="AN152">
        <v>0</v>
      </c>
      <c r="AO152">
        <v>1</v>
      </c>
      <c r="AP152">
        <v>0</v>
      </c>
      <c r="AQ152">
        <v>0</v>
      </c>
      <c r="AR152">
        <v>0</v>
      </c>
      <c r="AS152" t="s">
        <v>3</v>
      </c>
      <c r="AT152">
        <v>9</v>
      </c>
      <c r="AU152" t="s">
        <v>3</v>
      </c>
      <c r="AV152">
        <v>1</v>
      </c>
      <c r="AW152">
        <v>2</v>
      </c>
      <c r="AX152">
        <v>54348056</v>
      </c>
      <c r="AY152">
        <v>1</v>
      </c>
      <c r="AZ152">
        <v>0</v>
      </c>
      <c r="BA152">
        <v>255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0</v>
      </c>
      <c r="BI152">
        <v>0</v>
      </c>
      <c r="BJ152">
        <v>0</v>
      </c>
      <c r="BK152">
        <v>0</v>
      </c>
      <c r="BL152">
        <v>0</v>
      </c>
      <c r="BM152">
        <v>0</v>
      </c>
      <c r="BN152">
        <v>0</v>
      </c>
      <c r="BO152">
        <v>0</v>
      </c>
      <c r="BP152">
        <v>0</v>
      </c>
      <c r="BQ152">
        <v>0</v>
      </c>
      <c r="BR152">
        <v>0</v>
      </c>
      <c r="BS152">
        <v>0</v>
      </c>
      <c r="BT152">
        <v>0</v>
      </c>
      <c r="BU152">
        <v>0</v>
      </c>
      <c r="BV152">
        <v>0</v>
      </c>
      <c r="BW152">
        <v>0</v>
      </c>
      <c r="CX152">
        <f>ROUND(Y152*Source!I618,9)</f>
        <v>9</v>
      </c>
      <c r="CY152">
        <f t="shared" si="66"/>
        <v>0</v>
      </c>
      <c r="CZ152">
        <f t="shared" si="67"/>
        <v>0</v>
      </c>
      <c r="DA152">
        <f t="shared" si="68"/>
        <v>1</v>
      </c>
      <c r="DB152">
        <f t="shared" ref="DB152:DB186" si="73">ROUND(ROUND(AT152*CZ152,2),6)</f>
        <v>0</v>
      </c>
      <c r="DC152">
        <f t="shared" ref="DC152:DC186" si="74">ROUND(ROUND(AT152*AG152,2),6)</f>
        <v>0</v>
      </c>
      <c r="DD152" t="s">
        <v>3</v>
      </c>
      <c r="DE152" t="s">
        <v>3</v>
      </c>
      <c r="DF152">
        <f t="shared" si="58"/>
        <v>0</v>
      </c>
      <c r="DG152">
        <f t="shared" si="63"/>
        <v>0</v>
      </c>
      <c r="DH152">
        <f t="shared" si="64"/>
        <v>0</v>
      </c>
      <c r="DI152">
        <f t="shared" si="59"/>
        <v>0</v>
      </c>
      <c r="DJ152">
        <f t="shared" si="71"/>
        <v>0</v>
      </c>
      <c r="DK152">
        <v>0</v>
      </c>
    </row>
    <row r="153" spans="1:115" x14ac:dyDescent="0.2">
      <c r="A153">
        <f>ROW(Source!A618)</f>
        <v>618</v>
      </c>
      <c r="B153">
        <v>54346617</v>
      </c>
      <c r="C153">
        <v>54348051</v>
      </c>
      <c r="D153">
        <v>30595660</v>
      </c>
      <c r="E153">
        <v>1</v>
      </c>
      <c r="F153">
        <v>1</v>
      </c>
      <c r="G153">
        <v>30515945</v>
      </c>
      <c r="H153">
        <v>2</v>
      </c>
      <c r="I153" t="s">
        <v>400</v>
      </c>
      <c r="J153" t="s">
        <v>401</v>
      </c>
      <c r="K153" t="s">
        <v>402</v>
      </c>
      <c r="L153">
        <v>1367</v>
      </c>
      <c r="N153">
        <v>1011</v>
      </c>
      <c r="O153" t="s">
        <v>162</v>
      </c>
      <c r="P153" t="s">
        <v>162</v>
      </c>
      <c r="Q153">
        <v>1</v>
      </c>
      <c r="W153">
        <v>0</v>
      </c>
      <c r="X153">
        <v>776244494</v>
      </c>
      <c r="Y153">
        <f t="shared" si="72"/>
        <v>2.6</v>
      </c>
      <c r="AA153">
        <v>0</v>
      </c>
      <c r="AB153">
        <v>1901.21</v>
      </c>
      <c r="AC153">
        <v>487.1</v>
      </c>
      <c r="AD153">
        <v>0</v>
      </c>
      <c r="AE153">
        <v>0</v>
      </c>
      <c r="AF153">
        <v>180.5</v>
      </c>
      <c r="AG153">
        <v>15.63</v>
      </c>
      <c r="AH153">
        <v>0</v>
      </c>
      <c r="AI153">
        <v>1</v>
      </c>
      <c r="AJ153">
        <v>9.69</v>
      </c>
      <c r="AK153">
        <v>28.67</v>
      </c>
      <c r="AL153">
        <v>1</v>
      </c>
      <c r="AN153">
        <v>0</v>
      </c>
      <c r="AO153">
        <v>1</v>
      </c>
      <c r="AP153">
        <v>0</v>
      </c>
      <c r="AQ153">
        <v>0</v>
      </c>
      <c r="AR153">
        <v>0</v>
      </c>
      <c r="AS153" t="s">
        <v>3</v>
      </c>
      <c r="AT153">
        <v>2.6</v>
      </c>
      <c r="AU153" t="s">
        <v>3</v>
      </c>
      <c r="AV153">
        <v>0</v>
      </c>
      <c r="AW153">
        <v>2</v>
      </c>
      <c r="AX153">
        <v>54348057</v>
      </c>
      <c r="AY153">
        <v>1</v>
      </c>
      <c r="AZ153">
        <v>0</v>
      </c>
      <c r="BA153">
        <v>256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0</v>
      </c>
      <c r="BI153">
        <v>0</v>
      </c>
      <c r="BJ153">
        <v>0</v>
      </c>
      <c r="BK153">
        <v>0</v>
      </c>
      <c r="BL153">
        <v>0</v>
      </c>
      <c r="BM153">
        <v>0</v>
      </c>
      <c r="BN153">
        <v>0</v>
      </c>
      <c r="BO153">
        <v>0</v>
      </c>
      <c r="BP153">
        <v>0</v>
      </c>
      <c r="BQ153">
        <v>0</v>
      </c>
      <c r="BR153">
        <v>0</v>
      </c>
      <c r="BS153">
        <v>0</v>
      </c>
      <c r="BT153">
        <v>0</v>
      </c>
      <c r="BU153">
        <v>0</v>
      </c>
      <c r="BV153">
        <v>0</v>
      </c>
      <c r="BW153">
        <v>0</v>
      </c>
      <c r="CX153">
        <f>ROUND(Y153*Source!I618,9)</f>
        <v>2.6</v>
      </c>
      <c r="CY153">
        <f>AB153</f>
        <v>1901.21</v>
      </c>
      <c r="CZ153">
        <f>AF153</f>
        <v>180.5</v>
      </c>
      <c r="DA153">
        <f>AJ153</f>
        <v>9.69</v>
      </c>
      <c r="DB153">
        <f t="shared" si="73"/>
        <v>469.3</v>
      </c>
      <c r="DC153">
        <f t="shared" si="74"/>
        <v>40.64</v>
      </c>
      <c r="DD153" t="s">
        <v>3</v>
      </c>
      <c r="DE153" t="s">
        <v>3</v>
      </c>
      <c r="DF153">
        <f t="shared" si="58"/>
        <v>0</v>
      </c>
      <c r="DG153">
        <f>ROUND(ROUND(AF153*CX153,2)*AJ153,2)</f>
        <v>4547.5200000000004</v>
      </c>
      <c r="DH153">
        <f>ROUND(ROUND(AG153*CX153,2)*AK153,2)</f>
        <v>1165.1500000000001</v>
      </c>
      <c r="DI153">
        <f t="shared" si="59"/>
        <v>0</v>
      </c>
      <c r="DJ153">
        <f>DG153</f>
        <v>4547.5200000000004</v>
      </c>
      <c r="DK153">
        <v>0</v>
      </c>
    </row>
    <row r="154" spans="1:115" x14ac:dyDescent="0.2">
      <c r="A154">
        <f>ROW(Source!A618)</f>
        <v>618</v>
      </c>
      <c r="B154">
        <v>54346617</v>
      </c>
      <c r="C154">
        <v>54348051</v>
      </c>
      <c r="D154">
        <v>30516999</v>
      </c>
      <c r="E154">
        <v>30515945</v>
      </c>
      <c r="F154">
        <v>1</v>
      </c>
      <c r="G154">
        <v>30515945</v>
      </c>
      <c r="H154">
        <v>2</v>
      </c>
      <c r="I154" t="s">
        <v>392</v>
      </c>
      <c r="J154" t="s">
        <v>3</v>
      </c>
      <c r="K154" t="s">
        <v>393</v>
      </c>
      <c r="L154">
        <v>1344</v>
      </c>
      <c r="N154">
        <v>1008</v>
      </c>
      <c r="O154" t="s">
        <v>394</v>
      </c>
      <c r="P154" t="s">
        <v>394</v>
      </c>
      <c r="Q154">
        <v>1</v>
      </c>
      <c r="W154">
        <v>0</v>
      </c>
      <c r="X154">
        <v>-1180195794</v>
      </c>
      <c r="Y154">
        <f t="shared" si="72"/>
        <v>74.44</v>
      </c>
      <c r="AA154">
        <v>0</v>
      </c>
      <c r="AB154">
        <v>1.0900000000000001</v>
      </c>
      <c r="AC154">
        <v>0</v>
      </c>
      <c r="AD154">
        <v>0</v>
      </c>
      <c r="AE154">
        <v>0</v>
      </c>
      <c r="AF154">
        <v>1</v>
      </c>
      <c r="AG154">
        <v>0</v>
      </c>
      <c r="AH154">
        <v>0</v>
      </c>
      <c r="AI154">
        <v>1</v>
      </c>
      <c r="AJ154">
        <v>1</v>
      </c>
      <c r="AK154">
        <v>1</v>
      </c>
      <c r="AL154">
        <v>1</v>
      </c>
      <c r="AN154">
        <v>0</v>
      </c>
      <c r="AO154">
        <v>1</v>
      </c>
      <c r="AP154">
        <v>0</v>
      </c>
      <c r="AQ154">
        <v>0</v>
      </c>
      <c r="AR154">
        <v>0</v>
      </c>
      <c r="AS154" t="s">
        <v>3</v>
      </c>
      <c r="AT154">
        <v>74.44</v>
      </c>
      <c r="AU154" t="s">
        <v>3</v>
      </c>
      <c r="AV154">
        <v>0</v>
      </c>
      <c r="AW154">
        <v>2</v>
      </c>
      <c r="AX154">
        <v>54348058</v>
      </c>
      <c r="AY154">
        <v>1</v>
      </c>
      <c r="AZ154">
        <v>0</v>
      </c>
      <c r="BA154">
        <v>257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0</v>
      </c>
      <c r="BI154">
        <v>0</v>
      </c>
      <c r="BJ154">
        <v>0</v>
      </c>
      <c r="BK154">
        <v>0</v>
      </c>
      <c r="BL154">
        <v>0</v>
      </c>
      <c r="BM154">
        <v>0</v>
      </c>
      <c r="BN154">
        <v>0</v>
      </c>
      <c r="BO154">
        <v>0</v>
      </c>
      <c r="BP154">
        <v>0</v>
      </c>
      <c r="BQ154">
        <v>0</v>
      </c>
      <c r="BR154">
        <v>0</v>
      </c>
      <c r="BS154">
        <v>0</v>
      </c>
      <c r="BT154">
        <v>0</v>
      </c>
      <c r="BU154">
        <v>0</v>
      </c>
      <c r="BV154">
        <v>0</v>
      </c>
      <c r="BW154">
        <v>0</v>
      </c>
      <c r="CX154">
        <f>ROUND(Y154*Source!I618,9)</f>
        <v>74.44</v>
      </c>
      <c r="CY154">
        <f>AB154</f>
        <v>1.0900000000000001</v>
      </c>
      <c r="CZ154">
        <f>AF154</f>
        <v>1</v>
      </c>
      <c r="DA154">
        <f>AJ154</f>
        <v>1</v>
      </c>
      <c r="DB154">
        <f t="shared" si="73"/>
        <v>74.44</v>
      </c>
      <c r="DC154">
        <f t="shared" si="74"/>
        <v>0</v>
      </c>
      <c r="DD154" t="s">
        <v>3</v>
      </c>
      <c r="DE154" t="s">
        <v>3</v>
      </c>
      <c r="DF154">
        <f t="shared" si="58"/>
        <v>0</v>
      </c>
      <c r="DG154">
        <f>ROUND(AF154*CX154,2)</f>
        <v>74.44</v>
      </c>
      <c r="DH154">
        <f>ROUND(AG154*CX154,2)</f>
        <v>0</v>
      </c>
      <c r="DI154">
        <f t="shared" si="59"/>
        <v>0</v>
      </c>
      <c r="DJ154">
        <f>DG154</f>
        <v>74.44</v>
      </c>
      <c r="DK154">
        <v>0</v>
      </c>
    </row>
    <row r="155" spans="1:115" x14ac:dyDescent="0.2">
      <c r="A155">
        <f>ROW(Source!A618)</f>
        <v>618</v>
      </c>
      <c r="B155">
        <v>54346617</v>
      </c>
      <c r="C155">
        <v>54348051</v>
      </c>
      <c r="D155">
        <v>30541208</v>
      </c>
      <c r="E155">
        <v>30515945</v>
      </c>
      <c r="F155">
        <v>1</v>
      </c>
      <c r="G155">
        <v>30515945</v>
      </c>
      <c r="H155">
        <v>3</v>
      </c>
      <c r="I155" t="s">
        <v>395</v>
      </c>
      <c r="J155" t="s">
        <v>3</v>
      </c>
      <c r="K155" t="s">
        <v>396</v>
      </c>
      <c r="L155">
        <v>1344</v>
      </c>
      <c r="N155">
        <v>1008</v>
      </c>
      <c r="O155" t="s">
        <v>394</v>
      </c>
      <c r="P155" t="s">
        <v>394</v>
      </c>
      <c r="Q155">
        <v>1</v>
      </c>
      <c r="W155">
        <v>0</v>
      </c>
      <c r="X155">
        <v>-94250534</v>
      </c>
      <c r="Y155">
        <f t="shared" si="72"/>
        <v>9.4499999999999993</v>
      </c>
      <c r="AA155">
        <v>1</v>
      </c>
      <c r="AB155">
        <v>0</v>
      </c>
      <c r="AC155">
        <v>0</v>
      </c>
      <c r="AD155">
        <v>0</v>
      </c>
      <c r="AE155">
        <v>1</v>
      </c>
      <c r="AF155">
        <v>0</v>
      </c>
      <c r="AG155">
        <v>0</v>
      </c>
      <c r="AH155">
        <v>0</v>
      </c>
      <c r="AI155">
        <v>1</v>
      </c>
      <c r="AJ155">
        <v>1</v>
      </c>
      <c r="AK155">
        <v>1</v>
      </c>
      <c r="AL155">
        <v>1</v>
      </c>
      <c r="AN155">
        <v>0</v>
      </c>
      <c r="AO155">
        <v>1</v>
      </c>
      <c r="AP155">
        <v>0</v>
      </c>
      <c r="AQ155">
        <v>0</v>
      </c>
      <c r="AR155">
        <v>0</v>
      </c>
      <c r="AS155" t="s">
        <v>3</v>
      </c>
      <c r="AT155">
        <v>9.4499999999999993</v>
      </c>
      <c r="AU155" t="s">
        <v>3</v>
      </c>
      <c r="AV155">
        <v>0</v>
      </c>
      <c r="AW155">
        <v>2</v>
      </c>
      <c r="AX155">
        <v>54348067</v>
      </c>
      <c r="AY155">
        <v>1</v>
      </c>
      <c r="AZ155">
        <v>0</v>
      </c>
      <c r="BA155">
        <v>266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0</v>
      </c>
      <c r="BI155">
        <v>0</v>
      </c>
      <c r="BJ155">
        <v>0</v>
      </c>
      <c r="BK155">
        <v>0</v>
      </c>
      <c r="BL155">
        <v>0</v>
      </c>
      <c r="BM155">
        <v>0</v>
      </c>
      <c r="BN155">
        <v>0</v>
      </c>
      <c r="BO155">
        <v>0</v>
      </c>
      <c r="BP155">
        <v>0</v>
      </c>
      <c r="BQ155">
        <v>0</v>
      </c>
      <c r="BR155">
        <v>0</v>
      </c>
      <c r="BS155">
        <v>0</v>
      </c>
      <c r="BT155">
        <v>0</v>
      </c>
      <c r="BU155">
        <v>0</v>
      </c>
      <c r="BV155">
        <v>0</v>
      </c>
      <c r="BW155">
        <v>0</v>
      </c>
      <c r="CX155">
        <f>ROUND(Y155*Source!I618,9)</f>
        <v>9.4499999999999993</v>
      </c>
      <c r="CY155">
        <f>AA155</f>
        <v>1</v>
      </c>
      <c r="CZ155">
        <f>AE155</f>
        <v>1</v>
      </c>
      <c r="DA155">
        <f>AI155</f>
        <v>1</v>
      </c>
      <c r="DB155">
        <f t="shared" si="73"/>
        <v>9.4499999999999993</v>
      </c>
      <c r="DC155">
        <f t="shared" si="74"/>
        <v>0</v>
      </c>
      <c r="DD155" t="s">
        <v>3</v>
      </c>
      <c r="DE155" t="s">
        <v>3</v>
      </c>
      <c r="DF155">
        <f t="shared" si="58"/>
        <v>9.4499999999999993</v>
      </c>
      <c r="DG155">
        <f>ROUND(AF155*CX155,2)</f>
        <v>0</v>
      </c>
      <c r="DH155">
        <f>ROUND(AG155*CX155,2)</f>
        <v>0</v>
      </c>
      <c r="DI155">
        <f t="shared" si="59"/>
        <v>0</v>
      </c>
      <c r="DJ155">
        <f>DF155</f>
        <v>9.4499999999999993</v>
      </c>
      <c r="DK155">
        <v>0</v>
      </c>
    </row>
    <row r="156" spans="1:115" x14ac:dyDescent="0.2">
      <c r="A156">
        <f>ROW(Source!A619)</f>
        <v>619</v>
      </c>
      <c r="B156">
        <v>54346617</v>
      </c>
      <c r="C156">
        <v>54348068</v>
      </c>
      <c r="D156">
        <v>30515951</v>
      </c>
      <c r="E156">
        <v>30515945</v>
      </c>
      <c r="F156">
        <v>1</v>
      </c>
      <c r="G156">
        <v>30515945</v>
      </c>
      <c r="H156">
        <v>1</v>
      </c>
      <c r="I156" t="s">
        <v>380</v>
      </c>
      <c r="J156" t="s">
        <v>3</v>
      </c>
      <c r="K156" t="s">
        <v>381</v>
      </c>
      <c r="L156">
        <v>1191</v>
      </c>
      <c r="N156">
        <v>1013</v>
      </c>
      <c r="O156" t="s">
        <v>382</v>
      </c>
      <c r="P156" t="s">
        <v>382</v>
      </c>
      <c r="Q156">
        <v>1</v>
      </c>
      <c r="W156">
        <v>0</v>
      </c>
      <c r="X156">
        <v>476480486</v>
      </c>
      <c r="Y156">
        <f t="shared" si="72"/>
        <v>87.48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1</v>
      </c>
      <c r="AJ156">
        <v>1</v>
      </c>
      <c r="AK156">
        <v>1</v>
      </c>
      <c r="AL156">
        <v>1</v>
      </c>
      <c r="AN156">
        <v>0</v>
      </c>
      <c r="AO156">
        <v>1</v>
      </c>
      <c r="AP156">
        <v>1</v>
      </c>
      <c r="AQ156">
        <v>0</v>
      </c>
      <c r="AR156">
        <v>0</v>
      </c>
      <c r="AS156" t="s">
        <v>3</v>
      </c>
      <c r="AT156">
        <v>87.48</v>
      </c>
      <c r="AU156" t="s">
        <v>3</v>
      </c>
      <c r="AV156">
        <v>1</v>
      </c>
      <c r="AW156">
        <v>2</v>
      </c>
      <c r="AX156">
        <v>54348070</v>
      </c>
      <c r="AY156">
        <v>1</v>
      </c>
      <c r="AZ156">
        <v>0</v>
      </c>
      <c r="BA156">
        <v>267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0</v>
      </c>
      <c r="BI156">
        <v>0</v>
      </c>
      <c r="BJ156">
        <v>0</v>
      </c>
      <c r="BK156">
        <v>0</v>
      </c>
      <c r="BL156">
        <v>0</v>
      </c>
      <c r="BM156">
        <v>0</v>
      </c>
      <c r="BN156">
        <v>0</v>
      </c>
      <c r="BO156">
        <v>0</v>
      </c>
      <c r="BP156">
        <v>0</v>
      </c>
      <c r="BQ156">
        <v>0</v>
      </c>
      <c r="BR156">
        <v>0</v>
      </c>
      <c r="BS156">
        <v>0</v>
      </c>
      <c r="BT156">
        <v>0</v>
      </c>
      <c r="BU156">
        <v>0</v>
      </c>
      <c r="BV156">
        <v>0</v>
      </c>
      <c r="BW156">
        <v>0</v>
      </c>
      <c r="CX156">
        <f>ROUND(Y156*Source!I619,9)</f>
        <v>274.24979999999999</v>
      </c>
      <c r="CY156">
        <f>AD156</f>
        <v>0</v>
      </c>
      <c r="CZ156">
        <f>AH156</f>
        <v>0</v>
      </c>
      <c r="DA156">
        <f>AL156</f>
        <v>1</v>
      </c>
      <c r="DB156">
        <f t="shared" si="73"/>
        <v>0</v>
      </c>
      <c r="DC156">
        <f t="shared" si="74"/>
        <v>0</v>
      </c>
      <c r="DD156" t="s">
        <v>3</v>
      </c>
      <c r="DE156" t="s">
        <v>3</v>
      </c>
      <c r="DF156">
        <f t="shared" si="58"/>
        <v>0</v>
      </c>
      <c r="DG156">
        <f>ROUND(AF156*CX156,2)</f>
        <v>0</v>
      </c>
      <c r="DH156">
        <f>ROUND(AG156*CX156,2)</f>
        <v>0</v>
      </c>
      <c r="DI156">
        <f t="shared" si="59"/>
        <v>0</v>
      </c>
      <c r="DJ156">
        <f>DI156</f>
        <v>0</v>
      </c>
      <c r="DK156">
        <v>0</v>
      </c>
    </row>
    <row r="157" spans="1:115" x14ac:dyDescent="0.2">
      <c r="A157">
        <f>ROW(Source!A620)</f>
        <v>620</v>
      </c>
      <c r="B157">
        <v>54346617</v>
      </c>
      <c r="C157">
        <v>54348071</v>
      </c>
      <c r="D157">
        <v>30515951</v>
      </c>
      <c r="E157">
        <v>30515945</v>
      </c>
      <c r="F157">
        <v>1</v>
      </c>
      <c r="G157">
        <v>30515945</v>
      </c>
      <c r="H157">
        <v>1</v>
      </c>
      <c r="I157" t="s">
        <v>380</v>
      </c>
      <c r="J157" t="s">
        <v>3</v>
      </c>
      <c r="K157" t="s">
        <v>381</v>
      </c>
      <c r="L157">
        <v>1191</v>
      </c>
      <c r="N157">
        <v>1013</v>
      </c>
      <c r="O157" t="s">
        <v>382</v>
      </c>
      <c r="P157" t="s">
        <v>382</v>
      </c>
      <c r="Q157">
        <v>1</v>
      </c>
      <c r="W157">
        <v>0</v>
      </c>
      <c r="X157">
        <v>476480486</v>
      </c>
      <c r="Y157">
        <f t="shared" si="72"/>
        <v>0.24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1</v>
      </c>
      <c r="AJ157">
        <v>1</v>
      </c>
      <c r="AK157">
        <v>1</v>
      </c>
      <c r="AL157">
        <v>1</v>
      </c>
      <c r="AN157">
        <v>0</v>
      </c>
      <c r="AO157">
        <v>1</v>
      </c>
      <c r="AP157">
        <v>1</v>
      </c>
      <c r="AQ157">
        <v>0</v>
      </c>
      <c r="AR157">
        <v>0</v>
      </c>
      <c r="AS157" t="s">
        <v>3</v>
      </c>
      <c r="AT157">
        <v>0.24</v>
      </c>
      <c r="AU157" t="s">
        <v>3</v>
      </c>
      <c r="AV157">
        <v>1</v>
      </c>
      <c r="AW157">
        <v>2</v>
      </c>
      <c r="AX157">
        <v>54348073</v>
      </c>
      <c r="AY157">
        <v>1</v>
      </c>
      <c r="AZ157">
        <v>0</v>
      </c>
      <c r="BA157">
        <v>268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0</v>
      </c>
      <c r="BI157">
        <v>0</v>
      </c>
      <c r="BJ157">
        <v>0</v>
      </c>
      <c r="BK157">
        <v>0</v>
      </c>
      <c r="BL157">
        <v>0</v>
      </c>
      <c r="BM157">
        <v>0</v>
      </c>
      <c r="BN157">
        <v>0</v>
      </c>
      <c r="BO157">
        <v>0</v>
      </c>
      <c r="BP157">
        <v>0</v>
      </c>
      <c r="BQ157">
        <v>0</v>
      </c>
      <c r="BR157">
        <v>0</v>
      </c>
      <c r="BS157">
        <v>0</v>
      </c>
      <c r="BT157">
        <v>0</v>
      </c>
      <c r="BU157">
        <v>0</v>
      </c>
      <c r="BV157">
        <v>0</v>
      </c>
      <c r="BW157">
        <v>0</v>
      </c>
      <c r="CX157">
        <f>ROUND(Y157*Source!I620,9)</f>
        <v>29.04</v>
      </c>
      <c r="CY157">
        <f>AD157</f>
        <v>0</v>
      </c>
      <c r="CZ157">
        <f>AH157</f>
        <v>0</v>
      </c>
      <c r="DA157">
        <f>AL157</f>
        <v>1</v>
      </c>
      <c r="DB157">
        <f t="shared" si="73"/>
        <v>0</v>
      </c>
      <c r="DC157">
        <f t="shared" si="74"/>
        <v>0</v>
      </c>
      <c r="DD157" t="s">
        <v>3</v>
      </c>
      <c r="DE157" t="s">
        <v>3</v>
      </c>
      <c r="DF157">
        <f t="shared" si="58"/>
        <v>0</v>
      </c>
      <c r="DG157">
        <f>ROUND(AF157*CX157,2)</f>
        <v>0</v>
      </c>
      <c r="DH157">
        <f>ROUND(AG157*CX157,2)</f>
        <v>0</v>
      </c>
      <c r="DI157">
        <f t="shared" si="59"/>
        <v>0</v>
      </c>
      <c r="DJ157">
        <f>DI157</f>
        <v>0</v>
      </c>
      <c r="DK157">
        <v>0</v>
      </c>
    </row>
    <row r="158" spans="1:115" x14ac:dyDescent="0.2">
      <c r="A158">
        <f>ROW(Source!A621)</f>
        <v>621</v>
      </c>
      <c r="B158">
        <v>54346617</v>
      </c>
      <c r="C158">
        <v>54348074</v>
      </c>
      <c r="D158">
        <v>30515951</v>
      </c>
      <c r="E158">
        <v>30515945</v>
      </c>
      <c r="F158">
        <v>1</v>
      </c>
      <c r="G158">
        <v>30515945</v>
      </c>
      <c r="H158">
        <v>1</v>
      </c>
      <c r="I158" t="s">
        <v>380</v>
      </c>
      <c r="J158" t="s">
        <v>3</v>
      </c>
      <c r="K158" t="s">
        <v>381</v>
      </c>
      <c r="L158">
        <v>1191</v>
      </c>
      <c r="N158">
        <v>1013</v>
      </c>
      <c r="O158" t="s">
        <v>382</v>
      </c>
      <c r="P158" t="s">
        <v>382</v>
      </c>
      <c r="Q158">
        <v>1</v>
      </c>
      <c r="W158">
        <v>0</v>
      </c>
      <c r="X158">
        <v>476480486</v>
      </c>
      <c r="Y158">
        <f t="shared" si="72"/>
        <v>3.76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1</v>
      </c>
      <c r="AJ158">
        <v>1</v>
      </c>
      <c r="AK158">
        <v>1</v>
      </c>
      <c r="AL158">
        <v>1</v>
      </c>
      <c r="AN158">
        <v>0</v>
      </c>
      <c r="AO158">
        <v>1</v>
      </c>
      <c r="AP158">
        <v>1</v>
      </c>
      <c r="AQ158">
        <v>0</v>
      </c>
      <c r="AR158">
        <v>0</v>
      </c>
      <c r="AS158" t="s">
        <v>3</v>
      </c>
      <c r="AT158">
        <v>3.76</v>
      </c>
      <c r="AU158" t="s">
        <v>3</v>
      </c>
      <c r="AV158">
        <v>1</v>
      </c>
      <c r="AW158">
        <v>2</v>
      </c>
      <c r="AX158">
        <v>54348079</v>
      </c>
      <c r="AY158">
        <v>1</v>
      </c>
      <c r="AZ158">
        <v>0</v>
      </c>
      <c r="BA158">
        <v>269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0</v>
      </c>
      <c r="BI158">
        <v>0</v>
      </c>
      <c r="BJ158">
        <v>0</v>
      </c>
      <c r="BK158">
        <v>0</v>
      </c>
      <c r="BL158">
        <v>0</v>
      </c>
      <c r="BM158">
        <v>0</v>
      </c>
      <c r="BN158">
        <v>0</v>
      </c>
      <c r="BO158">
        <v>0</v>
      </c>
      <c r="BP158">
        <v>0</v>
      </c>
      <c r="BQ158">
        <v>0</v>
      </c>
      <c r="BR158">
        <v>0</v>
      </c>
      <c r="BS158">
        <v>0</v>
      </c>
      <c r="BT158">
        <v>0</v>
      </c>
      <c r="BU158">
        <v>0</v>
      </c>
      <c r="BV158">
        <v>0</v>
      </c>
      <c r="BW158">
        <v>0</v>
      </c>
      <c r="CX158">
        <f>ROUND(Y158*Source!I621,9)</f>
        <v>63.92</v>
      </c>
      <c r="CY158">
        <f>AD158</f>
        <v>0</v>
      </c>
      <c r="CZ158">
        <f>AH158</f>
        <v>0</v>
      </c>
      <c r="DA158">
        <f>AL158</f>
        <v>1</v>
      </c>
      <c r="DB158">
        <f t="shared" si="73"/>
        <v>0</v>
      </c>
      <c r="DC158">
        <f t="shared" si="74"/>
        <v>0</v>
      </c>
      <c r="DD158" t="s">
        <v>3</v>
      </c>
      <c r="DE158" t="s">
        <v>3</v>
      </c>
      <c r="DF158">
        <f t="shared" si="58"/>
        <v>0</v>
      </c>
      <c r="DG158">
        <f>ROUND(AF158*CX158,2)</f>
        <v>0</v>
      </c>
      <c r="DH158">
        <f>ROUND(AG158*CX158,2)</f>
        <v>0</v>
      </c>
      <c r="DI158">
        <f t="shared" si="59"/>
        <v>0</v>
      </c>
      <c r="DJ158">
        <f>DI158</f>
        <v>0</v>
      </c>
      <c r="DK158">
        <v>0</v>
      </c>
    </row>
    <row r="159" spans="1:115" x14ac:dyDescent="0.2">
      <c r="A159">
        <f>ROW(Source!A621)</f>
        <v>621</v>
      </c>
      <c r="B159">
        <v>54346617</v>
      </c>
      <c r="C159">
        <v>54348074</v>
      </c>
      <c r="D159">
        <v>30595422</v>
      </c>
      <c r="E159">
        <v>1</v>
      </c>
      <c r="F159">
        <v>1</v>
      </c>
      <c r="G159">
        <v>30515945</v>
      </c>
      <c r="H159">
        <v>2</v>
      </c>
      <c r="I159" t="s">
        <v>389</v>
      </c>
      <c r="J159" t="s">
        <v>390</v>
      </c>
      <c r="K159" t="s">
        <v>391</v>
      </c>
      <c r="L159">
        <v>1367</v>
      </c>
      <c r="N159">
        <v>1011</v>
      </c>
      <c r="O159" t="s">
        <v>162</v>
      </c>
      <c r="P159" t="s">
        <v>162</v>
      </c>
      <c r="Q159">
        <v>1</v>
      </c>
      <c r="W159">
        <v>0</v>
      </c>
      <c r="X159">
        <v>-2022105775</v>
      </c>
      <c r="Y159">
        <f t="shared" si="72"/>
        <v>0.85</v>
      </c>
      <c r="AA159">
        <v>0</v>
      </c>
      <c r="AB159">
        <v>2135.46</v>
      </c>
      <c r="AC159">
        <v>560.96</v>
      </c>
      <c r="AD159">
        <v>0</v>
      </c>
      <c r="AE159">
        <v>0</v>
      </c>
      <c r="AF159">
        <v>202.53</v>
      </c>
      <c r="AG159">
        <v>18</v>
      </c>
      <c r="AH159">
        <v>0</v>
      </c>
      <c r="AI159">
        <v>1</v>
      </c>
      <c r="AJ159">
        <v>9.6999999999999993</v>
      </c>
      <c r="AK159">
        <v>28.67</v>
      </c>
      <c r="AL159">
        <v>1</v>
      </c>
      <c r="AN159">
        <v>0</v>
      </c>
      <c r="AO159">
        <v>1</v>
      </c>
      <c r="AP159">
        <v>1</v>
      </c>
      <c r="AQ159">
        <v>0</v>
      </c>
      <c r="AR159">
        <v>0</v>
      </c>
      <c r="AS159" t="s">
        <v>3</v>
      </c>
      <c r="AT159">
        <v>0.85</v>
      </c>
      <c r="AU159" t="s">
        <v>3</v>
      </c>
      <c r="AV159">
        <v>0</v>
      </c>
      <c r="AW159">
        <v>2</v>
      </c>
      <c r="AX159">
        <v>54348080</v>
      </c>
      <c r="AY159">
        <v>1</v>
      </c>
      <c r="AZ159">
        <v>0</v>
      </c>
      <c r="BA159">
        <v>270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0</v>
      </c>
      <c r="BI159">
        <v>0</v>
      </c>
      <c r="BJ159">
        <v>0</v>
      </c>
      <c r="BK159">
        <v>0</v>
      </c>
      <c r="BL159">
        <v>0</v>
      </c>
      <c r="BM159">
        <v>0</v>
      </c>
      <c r="BN159">
        <v>0</v>
      </c>
      <c r="BO159">
        <v>0</v>
      </c>
      <c r="BP159">
        <v>0</v>
      </c>
      <c r="BQ159">
        <v>0</v>
      </c>
      <c r="BR159">
        <v>0</v>
      </c>
      <c r="BS159">
        <v>0</v>
      </c>
      <c r="BT159">
        <v>0</v>
      </c>
      <c r="BU159">
        <v>0</v>
      </c>
      <c r="BV159">
        <v>0</v>
      </c>
      <c r="BW159">
        <v>0</v>
      </c>
      <c r="CX159">
        <f>ROUND(Y159*Source!I621,9)</f>
        <v>14.45</v>
      </c>
      <c r="CY159">
        <f>AB159</f>
        <v>2135.46</v>
      </c>
      <c r="CZ159">
        <f>AF159</f>
        <v>202.53</v>
      </c>
      <c r="DA159">
        <f>AJ159</f>
        <v>9.6999999999999993</v>
      </c>
      <c r="DB159">
        <f t="shared" si="73"/>
        <v>172.15</v>
      </c>
      <c r="DC159">
        <f t="shared" si="74"/>
        <v>15.3</v>
      </c>
      <c r="DD159" t="s">
        <v>3</v>
      </c>
      <c r="DE159" t="s">
        <v>3</v>
      </c>
      <c r="DF159">
        <f t="shared" si="58"/>
        <v>0</v>
      </c>
      <c r="DG159">
        <f>ROUND(ROUND(AF159*CX159,2)*AJ159,2)</f>
        <v>28387.63</v>
      </c>
      <c r="DH159">
        <f>ROUND(ROUND(AG159*CX159,2)*AK159,2)</f>
        <v>7457.07</v>
      </c>
      <c r="DI159">
        <f t="shared" si="59"/>
        <v>0</v>
      </c>
      <c r="DJ159">
        <f>DG159</f>
        <v>28387.63</v>
      </c>
      <c r="DK159">
        <v>0</v>
      </c>
    </row>
    <row r="160" spans="1:115" x14ac:dyDescent="0.2">
      <c r="A160">
        <f>ROW(Source!A621)</f>
        <v>621</v>
      </c>
      <c r="B160">
        <v>54346617</v>
      </c>
      <c r="C160">
        <v>54348074</v>
      </c>
      <c r="D160">
        <v>30516999</v>
      </c>
      <c r="E160">
        <v>30515945</v>
      </c>
      <c r="F160">
        <v>1</v>
      </c>
      <c r="G160">
        <v>30515945</v>
      </c>
      <c r="H160">
        <v>2</v>
      </c>
      <c r="I160" t="s">
        <v>392</v>
      </c>
      <c r="J160" t="s">
        <v>3</v>
      </c>
      <c r="K160" t="s">
        <v>393</v>
      </c>
      <c r="L160">
        <v>1344</v>
      </c>
      <c r="N160">
        <v>1008</v>
      </c>
      <c r="O160" t="s">
        <v>394</v>
      </c>
      <c r="P160" t="s">
        <v>394</v>
      </c>
      <c r="Q160">
        <v>1</v>
      </c>
      <c r="W160">
        <v>0</v>
      </c>
      <c r="X160">
        <v>-1180195794</v>
      </c>
      <c r="Y160">
        <f t="shared" si="72"/>
        <v>15.63</v>
      </c>
      <c r="AA160">
        <v>0</v>
      </c>
      <c r="AB160">
        <v>1.0900000000000001</v>
      </c>
      <c r="AC160">
        <v>0</v>
      </c>
      <c r="AD160">
        <v>0</v>
      </c>
      <c r="AE160">
        <v>0</v>
      </c>
      <c r="AF160">
        <v>1</v>
      </c>
      <c r="AG160">
        <v>0</v>
      </c>
      <c r="AH160">
        <v>0</v>
      </c>
      <c r="AI160">
        <v>1</v>
      </c>
      <c r="AJ160">
        <v>1</v>
      </c>
      <c r="AK160">
        <v>1</v>
      </c>
      <c r="AL160">
        <v>1</v>
      </c>
      <c r="AN160">
        <v>0</v>
      </c>
      <c r="AO160">
        <v>1</v>
      </c>
      <c r="AP160">
        <v>1</v>
      </c>
      <c r="AQ160">
        <v>0</v>
      </c>
      <c r="AR160">
        <v>0</v>
      </c>
      <c r="AS160" t="s">
        <v>3</v>
      </c>
      <c r="AT160">
        <v>15.63</v>
      </c>
      <c r="AU160" t="s">
        <v>3</v>
      </c>
      <c r="AV160">
        <v>0</v>
      </c>
      <c r="AW160">
        <v>2</v>
      </c>
      <c r="AX160">
        <v>54348081</v>
      </c>
      <c r="AY160">
        <v>1</v>
      </c>
      <c r="AZ160">
        <v>0</v>
      </c>
      <c r="BA160">
        <v>271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0</v>
      </c>
      <c r="BI160">
        <v>0</v>
      </c>
      <c r="BJ160">
        <v>0</v>
      </c>
      <c r="BK160">
        <v>0</v>
      </c>
      <c r="BL160">
        <v>0</v>
      </c>
      <c r="BM160">
        <v>0</v>
      </c>
      <c r="BN160">
        <v>0</v>
      </c>
      <c r="BO160">
        <v>0</v>
      </c>
      <c r="BP160">
        <v>0</v>
      </c>
      <c r="BQ160">
        <v>0</v>
      </c>
      <c r="BR160">
        <v>0</v>
      </c>
      <c r="BS160">
        <v>0</v>
      </c>
      <c r="BT160">
        <v>0</v>
      </c>
      <c r="BU160">
        <v>0</v>
      </c>
      <c r="BV160">
        <v>0</v>
      </c>
      <c r="BW160">
        <v>0</v>
      </c>
      <c r="CX160">
        <f>ROUND(Y160*Source!I621,9)</f>
        <v>265.70999999999998</v>
      </c>
      <c r="CY160">
        <f>AB160</f>
        <v>1.0900000000000001</v>
      </c>
      <c r="CZ160">
        <f>AF160</f>
        <v>1</v>
      </c>
      <c r="DA160">
        <f>AJ160</f>
        <v>1</v>
      </c>
      <c r="DB160">
        <f t="shared" si="73"/>
        <v>15.63</v>
      </c>
      <c r="DC160">
        <f t="shared" si="74"/>
        <v>0</v>
      </c>
      <c r="DD160" t="s">
        <v>3</v>
      </c>
      <c r="DE160" t="s">
        <v>3</v>
      </c>
      <c r="DF160">
        <f t="shared" si="58"/>
        <v>0</v>
      </c>
      <c r="DG160">
        <f>ROUND(AF160*CX160,2)</f>
        <v>265.70999999999998</v>
      </c>
      <c r="DH160">
        <f>ROUND(AG160*CX160,2)</f>
        <v>0</v>
      </c>
      <c r="DI160">
        <f t="shared" si="59"/>
        <v>0</v>
      </c>
      <c r="DJ160">
        <f>DG160</f>
        <v>265.70999999999998</v>
      </c>
      <c r="DK160">
        <v>0</v>
      </c>
    </row>
    <row r="161" spans="1:115" x14ac:dyDescent="0.2">
      <c r="A161">
        <f>ROW(Source!A621)</f>
        <v>621</v>
      </c>
      <c r="B161">
        <v>54346617</v>
      </c>
      <c r="C161">
        <v>54348074</v>
      </c>
      <c r="D161">
        <v>30541208</v>
      </c>
      <c r="E161">
        <v>30515945</v>
      </c>
      <c r="F161">
        <v>1</v>
      </c>
      <c r="G161">
        <v>30515945</v>
      </c>
      <c r="H161">
        <v>3</v>
      </c>
      <c r="I161" t="s">
        <v>395</v>
      </c>
      <c r="J161" t="s">
        <v>3</v>
      </c>
      <c r="K161" t="s">
        <v>396</v>
      </c>
      <c r="L161">
        <v>1344</v>
      </c>
      <c r="N161">
        <v>1008</v>
      </c>
      <c r="O161" t="s">
        <v>394</v>
      </c>
      <c r="P161" t="s">
        <v>394</v>
      </c>
      <c r="Q161">
        <v>1</v>
      </c>
      <c r="W161">
        <v>0</v>
      </c>
      <c r="X161">
        <v>-94250534</v>
      </c>
      <c r="Y161">
        <f t="shared" si="72"/>
        <v>5.67</v>
      </c>
      <c r="AA161">
        <v>1</v>
      </c>
      <c r="AB161">
        <v>0</v>
      </c>
      <c r="AC161">
        <v>0</v>
      </c>
      <c r="AD161">
        <v>0</v>
      </c>
      <c r="AE161">
        <v>1</v>
      </c>
      <c r="AF161">
        <v>0</v>
      </c>
      <c r="AG161">
        <v>0</v>
      </c>
      <c r="AH161">
        <v>0</v>
      </c>
      <c r="AI161">
        <v>1</v>
      </c>
      <c r="AJ161">
        <v>1</v>
      </c>
      <c r="AK161">
        <v>1</v>
      </c>
      <c r="AL161">
        <v>1</v>
      </c>
      <c r="AN161">
        <v>0</v>
      </c>
      <c r="AO161">
        <v>1</v>
      </c>
      <c r="AP161">
        <v>0</v>
      </c>
      <c r="AQ161">
        <v>0</v>
      </c>
      <c r="AR161">
        <v>0</v>
      </c>
      <c r="AS161" t="s">
        <v>3</v>
      </c>
      <c r="AT161">
        <v>5.67</v>
      </c>
      <c r="AU161" t="s">
        <v>3</v>
      </c>
      <c r="AV161">
        <v>0</v>
      </c>
      <c r="AW161">
        <v>2</v>
      </c>
      <c r="AX161">
        <v>54348087</v>
      </c>
      <c r="AY161">
        <v>1</v>
      </c>
      <c r="AZ161">
        <v>0</v>
      </c>
      <c r="BA161">
        <v>277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0</v>
      </c>
      <c r="BI161">
        <v>0</v>
      </c>
      <c r="BJ161">
        <v>0</v>
      </c>
      <c r="BK161">
        <v>0</v>
      </c>
      <c r="BL161">
        <v>0</v>
      </c>
      <c r="BM161">
        <v>0</v>
      </c>
      <c r="BN161">
        <v>0</v>
      </c>
      <c r="BO161">
        <v>0</v>
      </c>
      <c r="BP161">
        <v>0</v>
      </c>
      <c r="BQ161">
        <v>0</v>
      </c>
      <c r="BR161">
        <v>0</v>
      </c>
      <c r="BS161">
        <v>0</v>
      </c>
      <c r="BT161">
        <v>0</v>
      </c>
      <c r="BU161">
        <v>0</v>
      </c>
      <c r="BV161">
        <v>0</v>
      </c>
      <c r="BW161">
        <v>0</v>
      </c>
      <c r="CX161">
        <f>ROUND(Y161*Source!I621,9)</f>
        <v>96.39</v>
      </c>
      <c r="CY161">
        <f>AA161</f>
        <v>1</v>
      </c>
      <c r="CZ161">
        <f>AE161</f>
        <v>1</v>
      </c>
      <c r="DA161">
        <f>AI161</f>
        <v>1</v>
      </c>
      <c r="DB161">
        <f t="shared" si="73"/>
        <v>5.67</v>
      </c>
      <c r="DC161">
        <f t="shared" si="74"/>
        <v>0</v>
      </c>
      <c r="DD161" t="s">
        <v>3</v>
      </c>
      <c r="DE161" t="s">
        <v>3</v>
      </c>
      <c r="DF161">
        <f t="shared" ref="DF161:DF186" si="75">ROUND(AE161*CX161,2)</f>
        <v>96.39</v>
      </c>
      <c r="DG161">
        <f>ROUND(AF161*CX161,2)</f>
        <v>0</v>
      </c>
      <c r="DH161">
        <f>ROUND(AG161*CX161,2)</f>
        <v>0</v>
      </c>
      <c r="DI161">
        <f t="shared" ref="DI161:DI186" si="76">ROUND(AH161*CX161,2)</f>
        <v>0</v>
      </c>
      <c r="DJ161">
        <f>DF161</f>
        <v>96.39</v>
      </c>
      <c r="DK161">
        <v>0</v>
      </c>
    </row>
    <row r="162" spans="1:115" x14ac:dyDescent="0.2">
      <c r="A162">
        <f>ROW(Source!A622)</f>
        <v>622</v>
      </c>
      <c r="B162">
        <v>54346617</v>
      </c>
      <c r="C162">
        <v>54348088</v>
      </c>
      <c r="D162">
        <v>30515951</v>
      </c>
      <c r="E162">
        <v>30515945</v>
      </c>
      <c r="F162">
        <v>1</v>
      </c>
      <c r="G162">
        <v>30515945</v>
      </c>
      <c r="H162">
        <v>1</v>
      </c>
      <c r="I162" t="s">
        <v>380</v>
      </c>
      <c r="J162" t="s">
        <v>3</v>
      </c>
      <c r="K162" t="s">
        <v>381</v>
      </c>
      <c r="L162">
        <v>1191</v>
      </c>
      <c r="N162">
        <v>1013</v>
      </c>
      <c r="O162" t="s">
        <v>382</v>
      </c>
      <c r="P162" t="s">
        <v>382</v>
      </c>
      <c r="Q162">
        <v>1</v>
      </c>
      <c r="W162">
        <v>0</v>
      </c>
      <c r="X162">
        <v>476480486</v>
      </c>
      <c r="Y162">
        <f t="shared" si="72"/>
        <v>7.42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1</v>
      </c>
      <c r="AJ162">
        <v>1</v>
      </c>
      <c r="AK162">
        <v>1</v>
      </c>
      <c r="AL162">
        <v>1</v>
      </c>
      <c r="AN162">
        <v>0</v>
      </c>
      <c r="AO162">
        <v>1</v>
      </c>
      <c r="AP162">
        <v>1</v>
      </c>
      <c r="AQ162">
        <v>0</v>
      </c>
      <c r="AR162">
        <v>0</v>
      </c>
      <c r="AS162" t="s">
        <v>3</v>
      </c>
      <c r="AT162">
        <v>7.42</v>
      </c>
      <c r="AU162" t="s">
        <v>3</v>
      </c>
      <c r="AV162">
        <v>1</v>
      </c>
      <c r="AW162">
        <v>2</v>
      </c>
      <c r="AX162">
        <v>54348093</v>
      </c>
      <c r="AY162">
        <v>1</v>
      </c>
      <c r="AZ162">
        <v>0</v>
      </c>
      <c r="BA162">
        <v>278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0</v>
      </c>
      <c r="BI162">
        <v>0</v>
      </c>
      <c r="BJ162">
        <v>0</v>
      </c>
      <c r="BK162">
        <v>0</v>
      </c>
      <c r="BL162">
        <v>0</v>
      </c>
      <c r="BM162">
        <v>0</v>
      </c>
      <c r="BN162">
        <v>0</v>
      </c>
      <c r="BO162">
        <v>0</v>
      </c>
      <c r="BP162">
        <v>0</v>
      </c>
      <c r="BQ162">
        <v>0</v>
      </c>
      <c r="BR162">
        <v>0</v>
      </c>
      <c r="BS162">
        <v>0</v>
      </c>
      <c r="BT162">
        <v>0</v>
      </c>
      <c r="BU162">
        <v>0</v>
      </c>
      <c r="BV162">
        <v>0</v>
      </c>
      <c r="BW162">
        <v>0</v>
      </c>
      <c r="CX162">
        <f>ROUND(Y162*Source!I622,9)</f>
        <v>14.84</v>
      </c>
      <c r="CY162">
        <f>AD162</f>
        <v>0</v>
      </c>
      <c r="CZ162">
        <f>AH162</f>
        <v>0</v>
      </c>
      <c r="DA162">
        <f>AL162</f>
        <v>1</v>
      </c>
      <c r="DB162">
        <f t="shared" si="73"/>
        <v>0</v>
      </c>
      <c r="DC162">
        <f t="shared" si="74"/>
        <v>0</v>
      </c>
      <c r="DD162" t="s">
        <v>3</v>
      </c>
      <c r="DE162" t="s">
        <v>3</v>
      </c>
      <c r="DF162">
        <f t="shared" si="75"/>
        <v>0</v>
      </c>
      <c r="DG162">
        <f>ROUND(AF162*CX162,2)</f>
        <v>0</v>
      </c>
      <c r="DH162">
        <f>ROUND(AG162*CX162,2)</f>
        <v>0</v>
      </c>
      <c r="DI162">
        <f t="shared" si="76"/>
        <v>0</v>
      </c>
      <c r="DJ162">
        <f>DI162</f>
        <v>0</v>
      </c>
      <c r="DK162">
        <v>0</v>
      </c>
    </row>
    <row r="163" spans="1:115" x14ac:dyDescent="0.2">
      <c r="A163">
        <f>ROW(Source!A622)</f>
        <v>622</v>
      </c>
      <c r="B163">
        <v>54346617</v>
      </c>
      <c r="C163">
        <v>54348088</v>
      </c>
      <c r="D163">
        <v>30595321</v>
      </c>
      <c r="E163">
        <v>1</v>
      </c>
      <c r="F163">
        <v>1</v>
      </c>
      <c r="G163">
        <v>30515945</v>
      </c>
      <c r="H163">
        <v>2</v>
      </c>
      <c r="I163" t="s">
        <v>383</v>
      </c>
      <c r="J163" t="s">
        <v>384</v>
      </c>
      <c r="K163" t="s">
        <v>385</v>
      </c>
      <c r="L163">
        <v>1367</v>
      </c>
      <c r="N163">
        <v>1011</v>
      </c>
      <c r="O163" t="s">
        <v>162</v>
      </c>
      <c r="P163" t="s">
        <v>162</v>
      </c>
      <c r="Q163">
        <v>1</v>
      </c>
      <c r="W163">
        <v>0</v>
      </c>
      <c r="X163">
        <v>-1461286799</v>
      </c>
      <c r="Y163">
        <f t="shared" si="72"/>
        <v>0.61</v>
      </c>
      <c r="AA163">
        <v>0</v>
      </c>
      <c r="AB163">
        <v>2052.58</v>
      </c>
      <c r="AC163">
        <v>565.63</v>
      </c>
      <c r="AD163">
        <v>0</v>
      </c>
      <c r="AE163">
        <v>0</v>
      </c>
      <c r="AF163">
        <v>190.93</v>
      </c>
      <c r="AG163">
        <v>18.149999999999999</v>
      </c>
      <c r="AH163">
        <v>0</v>
      </c>
      <c r="AI163">
        <v>1</v>
      </c>
      <c r="AJ163">
        <v>9.89</v>
      </c>
      <c r="AK163">
        <v>28.67</v>
      </c>
      <c r="AL163">
        <v>1</v>
      </c>
      <c r="AN163">
        <v>0</v>
      </c>
      <c r="AO163">
        <v>1</v>
      </c>
      <c r="AP163">
        <v>1</v>
      </c>
      <c r="AQ163">
        <v>0</v>
      </c>
      <c r="AR163">
        <v>0</v>
      </c>
      <c r="AS163" t="s">
        <v>3</v>
      </c>
      <c r="AT163">
        <v>0.61</v>
      </c>
      <c r="AU163" t="s">
        <v>3</v>
      </c>
      <c r="AV163">
        <v>0</v>
      </c>
      <c r="AW163">
        <v>2</v>
      </c>
      <c r="AX163">
        <v>54348094</v>
      </c>
      <c r="AY163">
        <v>1</v>
      </c>
      <c r="AZ163">
        <v>0</v>
      </c>
      <c r="BA163">
        <v>279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0</v>
      </c>
      <c r="BI163">
        <v>0</v>
      </c>
      <c r="BJ163">
        <v>0</v>
      </c>
      <c r="BK163">
        <v>0</v>
      </c>
      <c r="BL163">
        <v>0</v>
      </c>
      <c r="BM163">
        <v>0</v>
      </c>
      <c r="BN163">
        <v>0</v>
      </c>
      <c r="BO163">
        <v>0</v>
      </c>
      <c r="BP163">
        <v>0</v>
      </c>
      <c r="BQ163">
        <v>0</v>
      </c>
      <c r="BR163">
        <v>0</v>
      </c>
      <c r="BS163">
        <v>0</v>
      </c>
      <c r="BT163">
        <v>0</v>
      </c>
      <c r="BU163">
        <v>0</v>
      </c>
      <c r="BV163">
        <v>0</v>
      </c>
      <c r="BW163">
        <v>0</v>
      </c>
      <c r="CX163">
        <f>ROUND(Y163*Source!I622,9)</f>
        <v>1.22</v>
      </c>
      <c r="CY163">
        <f>AB163</f>
        <v>2052.58</v>
      </c>
      <c r="CZ163">
        <f>AF163</f>
        <v>190.93</v>
      </c>
      <c r="DA163">
        <f>AJ163</f>
        <v>9.89</v>
      </c>
      <c r="DB163">
        <f t="shared" si="73"/>
        <v>116.47</v>
      </c>
      <c r="DC163">
        <f t="shared" si="74"/>
        <v>11.07</v>
      </c>
      <c r="DD163" t="s">
        <v>3</v>
      </c>
      <c r="DE163" t="s">
        <v>3</v>
      </c>
      <c r="DF163">
        <f t="shared" si="75"/>
        <v>0</v>
      </c>
      <c r="DG163">
        <f>ROUND(ROUND(AF163*CX163,2)*AJ163,2)</f>
        <v>2303.6799999999998</v>
      </c>
      <c r="DH163">
        <f>ROUND(ROUND(AG163*CX163,2)*AK163,2)</f>
        <v>634.75</v>
      </c>
      <c r="DI163">
        <f t="shared" si="76"/>
        <v>0</v>
      </c>
      <c r="DJ163">
        <f>DG163</f>
        <v>2303.6799999999998</v>
      </c>
      <c r="DK163">
        <v>0</v>
      </c>
    </row>
    <row r="164" spans="1:115" x14ac:dyDescent="0.2">
      <c r="A164">
        <f>ROW(Source!A622)</f>
        <v>622</v>
      </c>
      <c r="B164">
        <v>54346617</v>
      </c>
      <c r="C164">
        <v>54348088</v>
      </c>
      <c r="D164">
        <v>30516999</v>
      </c>
      <c r="E164">
        <v>30515945</v>
      </c>
      <c r="F164">
        <v>1</v>
      </c>
      <c r="G164">
        <v>30515945</v>
      </c>
      <c r="H164">
        <v>2</v>
      </c>
      <c r="I164" t="s">
        <v>392</v>
      </c>
      <c r="J164" t="s">
        <v>3</v>
      </c>
      <c r="K164" t="s">
        <v>393</v>
      </c>
      <c r="L164">
        <v>1344</v>
      </c>
      <c r="N164">
        <v>1008</v>
      </c>
      <c r="O164" t="s">
        <v>394</v>
      </c>
      <c r="P164" t="s">
        <v>394</v>
      </c>
      <c r="Q164">
        <v>1</v>
      </c>
      <c r="W164">
        <v>0</v>
      </c>
      <c r="X164">
        <v>-1180195794</v>
      </c>
      <c r="Y164">
        <f t="shared" si="72"/>
        <v>30.52</v>
      </c>
      <c r="AA164">
        <v>0</v>
      </c>
      <c r="AB164">
        <v>1.0900000000000001</v>
      </c>
      <c r="AC164">
        <v>0</v>
      </c>
      <c r="AD164">
        <v>0</v>
      </c>
      <c r="AE164">
        <v>0</v>
      </c>
      <c r="AF164">
        <v>1</v>
      </c>
      <c r="AG164">
        <v>0</v>
      </c>
      <c r="AH164">
        <v>0</v>
      </c>
      <c r="AI164">
        <v>1</v>
      </c>
      <c r="AJ164">
        <v>1</v>
      </c>
      <c r="AK164">
        <v>1</v>
      </c>
      <c r="AL164">
        <v>1</v>
      </c>
      <c r="AN164">
        <v>0</v>
      </c>
      <c r="AO164">
        <v>1</v>
      </c>
      <c r="AP164">
        <v>1</v>
      </c>
      <c r="AQ164">
        <v>0</v>
      </c>
      <c r="AR164">
        <v>0</v>
      </c>
      <c r="AS164" t="s">
        <v>3</v>
      </c>
      <c r="AT164">
        <v>30.52</v>
      </c>
      <c r="AU164" t="s">
        <v>3</v>
      </c>
      <c r="AV164">
        <v>0</v>
      </c>
      <c r="AW164">
        <v>2</v>
      </c>
      <c r="AX164">
        <v>54348095</v>
      </c>
      <c r="AY164">
        <v>1</v>
      </c>
      <c r="AZ164">
        <v>0</v>
      </c>
      <c r="BA164">
        <v>280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0</v>
      </c>
      <c r="BI164">
        <v>0</v>
      </c>
      <c r="BJ164">
        <v>0</v>
      </c>
      <c r="BK164">
        <v>0</v>
      </c>
      <c r="BL164">
        <v>0</v>
      </c>
      <c r="BM164">
        <v>0</v>
      </c>
      <c r="BN164">
        <v>0</v>
      </c>
      <c r="BO164">
        <v>0</v>
      </c>
      <c r="BP164">
        <v>0</v>
      </c>
      <c r="BQ164">
        <v>0</v>
      </c>
      <c r="BR164">
        <v>0</v>
      </c>
      <c r="BS164">
        <v>0</v>
      </c>
      <c r="BT164">
        <v>0</v>
      </c>
      <c r="BU164">
        <v>0</v>
      </c>
      <c r="BV164">
        <v>0</v>
      </c>
      <c r="BW164">
        <v>0</v>
      </c>
      <c r="CX164">
        <f>ROUND(Y164*Source!I622,9)</f>
        <v>61.04</v>
      </c>
      <c r="CY164">
        <f>AB164</f>
        <v>1.0900000000000001</v>
      </c>
      <c r="CZ164">
        <f>AF164</f>
        <v>1</v>
      </c>
      <c r="DA164">
        <f>AJ164</f>
        <v>1</v>
      </c>
      <c r="DB164">
        <f t="shared" si="73"/>
        <v>30.52</v>
      </c>
      <c r="DC164">
        <f t="shared" si="74"/>
        <v>0</v>
      </c>
      <c r="DD164" t="s">
        <v>3</v>
      </c>
      <c r="DE164" t="s">
        <v>3</v>
      </c>
      <c r="DF164">
        <f t="shared" si="75"/>
        <v>0</v>
      </c>
      <c r="DG164">
        <f t="shared" ref="DG164:DG171" si="77">ROUND(AF164*CX164,2)</f>
        <v>61.04</v>
      </c>
      <c r="DH164">
        <f t="shared" ref="DH164:DH171" si="78">ROUND(AG164*CX164,2)</f>
        <v>0</v>
      </c>
      <c r="DI164">
        <f t="shared" si="76"/>
        <v>0</v>
      </c>
      <c r="DJ164">
        <f>DG164</f>
        <v>61.04</v>
      </c>
      <c r="DK164">
        <v>0</v>
      </c>
    </row>
    <row r="165" spans="1:115" x14ac:dyDescent="0.2">
      <c r="A165">
        <f>ROW(Source!A622)</f>
        <v>622</v>
      </c>
      <c r="B165">
        <v>54346617</v>
      </c>
      <c r="C165">
        <v>54348088</v>
      </c>
      <c r="D165">
        <v>30541208</v>
      </c>
      <c r="E165">
        <v>30515945</v>
      </c>
      <c r="F165">
        <v>1</v>
      </c>
      <c r="G165">
        <v>30515945</v>
      </c>
      <c r="H165">
        <v>3</v>
      </c>
      <c r="I165" t="s">
        <v>395</v>
      </c>
      <c r="J165" t="s">
        <v>3</v>
      </c>
      <c r="K165" t="s">
        <v>396</v>
      </c>
      <c r="L165">
        <v>1344</v>
      </c>
      <c r="N165">
        <v>1008</v>
      </c>
      <c r="O165" t="s">
        <v>394</v>
      </c>
      <c r="P165" t="s">
        <v>394</v>
      </c>
      <c r="Q165">
        <v>1</v>
      </c>
      <c r="W165">
        <v>0</v>
      </c>
      <c r="X165">
        <v>-94250534</v>
      </c>
      <c r="Y165">
        <f t="shared" si="72"/>
        <v>5.88</v>
      </c>
      <c r="AA165">
        <v>1</v>
      </c>
      <c r="AB165">
        <v>0</v>
      </c>
      <c r="AC165">
        <v>0</v>
      </c>
      <c r="AD165">
        <v>0</v>
      </c>
      <c r="AE165">
        <v>1</v>
      </c>
      <c r="AF165">
        <v>0</v>
      </c>
      <c r="AG165">
        <v>0</v>
      </c>
      <c r="AH165">
        <v>0</v>
      </c>
      <c r="AI165">
        <v>1</v>
      </c>
      <c r="AJ165">
        <v>1</v>
      </c>
      <c r="AK165">
        <v>1</v>
      </c>
      <c r="AL165">
        <v>1</v>
      </c>
      <c r="AN165">
        <v>0</v>
      </c>
      <c r="AO165">
        <v>1</v>
      </c>
      <c r="AP165">
        <v>0</v>
      </c>
      <c r="AQ165">
        <v>0</v>
      </c>
      <c r="AR165">
        <v>0</v>
      </c>
      <c r="AS165" t="s">
        <v>3</v>
      </c>
      <c r="AT165">
        <v>5.88</v>
      </c>
      <c r="AU165" t="s">
        <v>3</v>
      </c>
      <c r="AV165">
        <v>0</v>
      </c>
      <c r="AW165">
        <v>2</v>
      </c>
      <c r="AX165">
        <v>54348102</v>
      </c>
      <c r="AY165">
        <v>1</v>
      </c>
      <c r="AZ165">
        <v>0</v>
      </c>
      <c r="BA165">
        <v>287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0</v>
      </c>
      <c r="BI165">
        <v>0</v>
      </c>
      <c r="BJ165">
        <v>0</v>
      </c>
      <c r="BK165">
        <v>0</v>
      </c>
      <c r="BL165">
        <v>0</v>
      </c>
      <c r="BM165">
        <v>0</v>
      </c>
      <c r="BN165">
        <v>0</v>
      </c>
      <c r="BO165">
        <v>0</v>
      </c>
      <c r="BP165">
        <v>0</v>
      </c>
      <c r="BQ165">
        <v>0</v>
      </c>
      <c r="BR165">
        <v>0</v>
      </c>
      <c r="BS165">
        <v>0</v>
      </c>
      <c r="BT165">
        <v>0</v>
      </c>
      <c r="BU165">
        <v>0</v>
      </c>
      <c r="BV165">
        <v>0</v>
      </c>
      <c r="BW165">
        <v>0</v>
      </c>
      <c r="CX165">
        <f>ROUND(Y165*Source!I622,9)</f>
        <v>11.76</v>
      </c>
      <c r="CY165">
        <f>AA165</f>
        <v>1</v>
      </c>
      <c r="CZ165">
        <f>AE165</f>
        <v>1</v>
      </c>
      <c r="DA165">
        <f>AI165</f>
        <v>1</v>
      </c>
      <c r="DB165">
        <f t="shared" si="73"/>
        <v>5.88</v>
      </c>
      <c r="DC165">
        <f t="shared" si="74"/>
        <v>0</v>
      </c>
      <c r="DD165" t="s">
        <v>3</v>
      </c>
      <c r="DE165" t="s">
        <v>3</v>
      </c>
      <c r="DF165">
        <f t="shared" si="75"/>
        <v>11.76</v>
      </c>
      <c r="DG165">
        <f t="shared" si="77"/>
        <v>0</v>
      </c>
      <c r="DH165">
        <f t="shared" si="78"/>
        <v>0</v>
      </c>
      <c r="DI165">
        <f t="shared" si="76"/>
        <v>0</v>
      </c>
      <c r="DJ165">
        <f>DF165</f>
        <v>11.76</v>
      </c>
      <c r="DK165">
        <v>0</v>
      </c>
    </row>
    <row r="166" spans="1:115" x14ac:dyDescent="0.2">
      <c r="A166">
        <f>ROW(Source!A623)</f>
        <v>623</v>
      </c>
      <c r="B166">
        <v>54346617</v>
      </c>
      <c r="C166">
        <v>54348103</v>
      </c>
      <c r="D166">
        <v>30515951</v>
      </c>
      <c r="E166">
        <v>30515945</v>
      </c>
      <c r="F166">
        <v>1</v>
      </c>
      <c r="G166">
        <v>30515945</v>
      </c>
      <c r="H166">
        <v>1</v>
      </c>
      <c r="I166" t="s">
        <v>380</v>
      </c>
      <c r="J166" t="s">
        <v>3</v>
      </c>
      <c r="K166" t="s">
        <v>381</v>
      </c>
      <c r="L166">
        <v>1191</v>
      </c>
      <c r="N166">
        <v>1013</v>
      </c>
      <c r="O166" t="s">
        <v>382</v>
      </c>
      <c r="P166" t="s">
        <v>382</v>
      </c>
      <c r="Q166">
        <v>1</v>
      </c>
      <c r="W166">
        <v>0</v>
      </c>
      <c r="X166">
        <v>476480486</v>
      </c>
      <c r="Y166">
        <f t="shared" si="72"/>
        <v>87.6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1</v>
      </c>
      <c r="AJ166">
        <v>1</v>
      </c>
      <c r="AK166">
        <v>1</v>
      </c>
      <c r="AL166">
        <v>1</v>
      </c>
      <c r="AN166">
        <v>0</v>
      </c>
      <c r="AO166">
        <v>1</v>
      </c>
      <c r="AP166">
        <v>1</v>
      </c>
      <c r="AQ166">
        <v>0</v>
      </c>
      <c r="AR166">
        <v>0</v>
      </c>
      <c r="AS166" t="s">
        <v>3</v>
      </c>
      <c r="AT166">
        <v>87.6</v>
      </c>
      <c r="AU166" t="s">
        <v>3</v>
      </c>
      <c r="AV166">
        <v>1</v>
      </c>
      <c r="AW166">
        <v>2</v>
      </c>
      <c r="AX166">
        <v>54348105</v>
      </c>
      <c r="AY166">
        <v>1</v>
      </c>
      <c r="AZ166">
        <v>0</v>
      </c>
      <c r="BA166">
        <v>288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0</v>
      </c>
      <c r="BI166">
        <v>0</v>
      </c>
      <c r="BJ166">
        <v>0</v>
      </c>
      <c r="BK166">
        <v>0</v>
      </c>
      <c r="BL166">
        <v>0</v>
      </c>
      <c r="BM166">
        <v>0</v>
      </c>
      <c r="BN166">
        <v>0</v>
      </c>
      <c r="BO166">
        <v>0</v>
      </c>
      <c r="BP166">
        <v>0</v>
      </c>
      <c r="BQ166">
        <v>0</v>
      </c>
      <c r="BR166">
        <v>0</v>
      </c>
      <c r="BS166">
        <v>0</v>
      </c>
      <c r="BT166">
        <v>0</v>
      </c>
      <c r="BU166">
        <v>0</v>
      </c>
      <c r="BV166">
        <v>0</v>
      </c>
      <c r="BW166">
        <v>0</v>
      </c>
      <c r="CX166">
        <f>ROUND(Y166*Source!I623,9)</f>
        <v>4.5552000000000001</v>
      </c>
      <c r="CY166">
        <f t="shared" ref="CY166:CY171" si="79">AD166</f>
        <v>0</v>
      </c>
      <c r="CZ166">
        <f t="shared" ref="CZ166:CZ171" si="80">AH166</f>
        <v>0</v>
      </c>
      <c r="DA166">
        <f t="shared" ref="DA166:DA171" si="81">AL166</f>
        <v>1</v>
      </c>
      <c r="DB166">
        <f t="shared" si="73"/>
        <v>0</v>
      </c>
      <c r="DC166">
        <f t="shared" si="74"/>
        <v>0</v>
      </c>
      <c r="DD166" t="s">
        <v>3</v>
      </c>
      <c r="DE166" t="s">
        <v>3</v>
      </c>
      <c r="DF166">
        <f t="shared" si="75"/>
        <v>0</v>
      </c>
      <c r="DG166">
        <f t="shared" si="77"/>
        <v>0</v>
      </c>
      <c r="DH166">
        <f t="shared" si="78"/>
        <v>0</v>
      </c>
      <c r="DI166">
        <f t="shared" si="76"/>
        <v>0</v>
      </c>
      <c r="DJ166">
        <f t="shared" ref="DJ166:DJ171" si="82">DI166</f>
        <v>0</v>
      </c>
      <c r="DK166">
        <v>0</v>
      </c>
    </row>
    <row r="167" spans="1:115" x14ac:dyDescent="0.2">
      <c r="A167">
        <f>ROW(Source!A624)</f>
        <v>624</v>
      </c>
      <c r="B167">
        <v>54346617</v>
      </c>
      <c r="C167">
        <v>54348106</v>
      </c>
      <c r="D167">
        <v>30515951</v>
      </c>
      <c r="E167">
        <v>30515945</v>
      </c>
      <c r="F167">
        <v>1</v>
      </c>
      <c r="G167">
        <v>30515945</v>
      </c>
      <c r="H167">
        <v>1</v>
      </c>
      <c r="I167" t="s">
        <v>380</v>
      </c>
      <c r="J167" t="s">
        <v>3</v>
      </c>
      <c r="K167" t="s">
        <v>381</v>
      </c>
      <c r="L167">
        <v>1191</v>
      </c>
      <c r="N167">
        <v>1013</v>
      </c>
      <c r="O167" t="s">
        <v>382</v>
      </c>
      <c r="P167" t="s">
        <v>382</v>
      </c>
      <c r="Q167">
        <v>1</v>
      </c>
      <c r="W167">
        <v>0</v>
      </c>
      <c r="X167">
        <v>476480486</v>
      </c>
      <c r="Y167">
        <f t="shared" si="72"/>
        <v>2.94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1</v>
      </c>
      <c r="AJ167">
        <v>1</v>
      </c>
      <c r="AK167">
        <v>1</v>
      </c>
      <c r="AL167">
        <v>1</v>
      </c>
      <c r="AN167">
        <v>0</v>
      </c>
      <c r="AO167">
        <v>1</v>
      </c>
      <c r="AP167">
        <v>1</v>
      </c>
      <c r="AQ167">
        <v>0</v>
      </c>
      <c r="AR167">
        <v>0</v>
      </c>
      <c r="AS167" t="s">
        <v>3</v>
      </c>
      <c r="AT167">
        <v>2.94</v>
      </c>
      <c r="AU167" t="s">
        <v>3</v>
      </c>
      <c r="AV167">
        <v>1</v>
      </c>
      <c r="AW167">
        <v>2</v>
      </c>
      <c r="AX167">
        <v>54348108</v>
      </c>
      <c r="AY167">
        <v>1</v>
      </c>
      <c r="AZ167">
        <v>0</v>
      </c>
      <c r="BA167">
        <v>289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0</v>
      </c>
      <c r="BI167">
        <v>0</v>
      </c>
      <c r="BJ167">
        <v>0</v>
      </c>
      <c r="BK167">
        <v>0</v>
      </c>
      <c r="BL167">
        <v>0</v>
      </c>
      <c r="BM167">
        <v>0</v>
      </c>
      <c r="BN167">
        <v>0</v>
      </c>
      <c r="BO167">
        <v>0</v>
      </c>
      <c r="BP167">
        <v>0</v>
      </c>
      <c r="BQ167">
        <v>0</v>
      </c>
      <c r="BR167">
        <v>0</v>
      </c>
      <c r="BS167">
        <v>0</v>
      </c>
      <c r="BT167">
        <v>0</v>
      </c>
      <c r="BU167">
        <v>0</v>
      </c>
      <c r="BV167">
        <v>0</v>
      </c>
      <c r="BW167">
        <v>0</v>
      </c>
      <c r="CX167">
        <f>ROUND(Y167*Source!I624,9)</f>
        <v>11.76</v>
      </c>
      <c r="CY167">
        <f t="shared" si="79"/>
        <v>0</v>
      </c>
      <c r="CZ167">
        <f t="shared" si="80"/>
        <v>0</v>
      </c>
      <c r="DA167">
        <f t="shared" si="81"/>
        <v>1</v>
      </c>
      <c r="DB167">
        <f t="shared" si="73"/>
        <v>0</v>
      </c>
      <c r="DC167">
        <f t="shared" si="74"/>
        <v>0</v>
      </c>
      <c r="DD167" t="s">
        <v>3</v>
      </c>
      <c r="DE167" t="s">
        <v>3</v>
      </c>
      <c r="DF167">
        <f t="shared" si="75"/>
        <v>0</v>
      </c>
      <c r="DG167">
        <f t="shared" si="77"/>
        <v>0</v>
      </c>
      <c r="DH167">
        <f t="shared" si="78"/>
        <v>0</v>
      </c>
      <c r="DI167">
        <f t="shared" si="76"/>
        <v>0</v>
      </c>
      <c r="DJ167">
        <f t="shared" si="82"/>
        <v>0</v>
      </c>
      <c r="DK167">
        <v>0</v>
      </c>
    </row>
    <row r="168" spans="1:115" x14ac:dyDescent="0.2">
      <c r="A168">
        <f>ROW(Source!A625)</f>
        <v>625</v>
      </c>
      <c r="B168">
        <v>54346617</v>
      </c>
      <c r="C168">
        <v>54348109</v>
      </c>
      <c r="D168">
        <v>30515951</v>
      </c>
      <c r="E168">
        <v>30515945</v>
      </c>
      <c r="F168">
        <v>1</v>
      </c>
      <c r="G168">
        <v>30515945</v>
      </c>
      <c r="H168">
        <v>1</v>
      </c>
      <c r="I168" t="s">
        <v>380</v>
      </c>
      <c r="J168" t="s">
        <v>3</v>
      </c>
      <c r="K168" t="s">
        <v>381</v>
      </c>
      <c r="L168">
        <v>1191</v>
      </c>
      <c r="N168">
        <v>1013</v>
      </c>
      <c r="O168" t="s">
        <v>382</v>
      </c>
      <c r="P168" t="s">
        <v>382</v>
      </c>
      <c r="Q168">
        <v>1</v>
      </c>
      <c r="W168">
        <v>0</v>
      </c>
      <c r="X168">
        <v>476480486</v>
      </c>
      <c r="Y168">
        <f t="shared" si="72"/>
        <v>0.21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1</v>
      </c>
      <c r="AJ168">
        <v>1</v>
      </c>
      <c r="AK168">
        <v>1</v>
      </c>
      <c r="AL168">
        <v>1</v>
      </c>
      <c r="AN168">
        <v>0</v>
      </c>
      <c r="AO168">
        <v>1</v>
      </c>
      <c r="AP168">
        <v>0</v>
      </c>
      <c r="AQ168">
        <v>0</v>
      </c>
      <c r="AR168">
        <v>0</v>
      </c>
      <c r="AS168" t="s">
        <v>3</v>
      </c>
      <c r="AT168">
        <v>0.21</v>
      </c>
      <c r="AU168" t="s">
        <v>3</v>
      </c>
      <c r="AV168">
        <v>1</v>
      </c>
      <c r="AW168">
        <v>2</v>
      </c>
      <c r="AX168">
        <v>54348111</v>
      </c>
      <c r="AY168">
        <v>1</v>
      </c>
      <c r="AZ168">
        <v>0</v>
      </c>
      <c r="BA168">
        <v>290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0</v>
      </c>
      <c r="BI168">
        <v>0</v>
      </c>
      <c r="BJ168">
        <v>0</v>
      </c>
      <c r="BK168">
        <v>0</v>
      </c>
      <c r="BL168">
        <v>0</v>
      </c>
      <c r="BM168">
        <v>0</v>
      </c>
      <c r="BN168">
        <v>0</v>
      </c>
      <c r="BO168">
        <v>0</v>
      </c>
      <c r="BP168">
        <v>0</v>
      </c>
      <c r="BQ168">
        <v>0</v>
      </c>
      <c r="BR168">
        <v>0</v>
      </c>
      <c r="BS168">
        <v>0</v>
      </c>
      <c r="BT168">
        <v>0</v>
      </c>
      <c r="BU168">
        <v>0</v>
      </c>
      <c r="BV168">
        <v>0</v>
      </c>
      <c r="BW168">
        <v>0</v>
      </c>
      <c r="CX168">
        <f>ROUND(Y168*Source!I625,9)</f>
        <v>0.42</v>
      </c>
      <c r="CY168">
        <f t="shared" si="79"/>
        <v>0</v>
      </c>
      <c r="CZ168">
        <f t="shared" si="80"/>
        <v>0</v>
      </c>
      <c r="DA168">
        <f t="shared" si="81"/>
        <v>1</v>
      </c>
      <c r="DB168">
        <f t="shared" si="73"/>
        <v>0</v>
      </c>
      <c r="DC168">
        <f t="shared" si="74"/>
        <v>0</v>
      </c>
      <c r="DD168" t="s">
        <v>3</v>
      </c>
      <c r="DE168" t="s">
        <v>3</v>
      </c>
      <c r="DF168">
        <f t="shared" si="75"/>
        <v>0</v>
      </c>
      <c r="DG168">
        <f t="shared" si="77"/>
        <v>0</v>
      </c>
      <c r="DH168">
        <f t="shared" si="78"/>
        <v>0</v>
      </c>
      <c r="DI168">
        <f t="shared" si="76"/>
        <v>0</v>
      </c>
      <c r="DJ168">
        <f t="shared" si="82"/>
        <v>0</v>
      </c>
      <c r="DK168">
        <v>0</v>
      </c>
    </row>
    <row r="169" spans="1:115" x14ac:dyDescent="0.2">
      <c r="A169">
        <f>ROW(Source!A626)</f>
        <v>626</v>
      </c>
      <c r="B169">
        <v>54346617</v>
      </c>
      <c r="C169">
        <v>54348112</v>
      </c>
      <c r="D169">
        <v>30515951</v>
      </c>
      <c r="E169">
        <v>30515945</v>
      </c>
      <c r="F169">
        <v>1</v>
      </c>
      <c r="G169">
        <v>30515945</v>
      </c>
      <c r="H169">
        <v>1</v>
      </c>
      <c r="I169" t="s">
        <v>380</v>
      </c>
      <c r="J169" t="s">
        <v>3</v>
      </c>
      <c r="K169" t="s">
        <v>381</v>
      </c>
      <c r="L169">
        <v>1191</v>
      </c>
      <c r="N169">
        <v>1013</v>
      </c>
      <c r="O169" t="s">
        <v>382</v>
      </c>
      <c r="P169" t="s">
        <v>382</v>
      </c>
      <c r="Q169">
        <v>1</v>
      </c>
      <c r="W169">
        <v>0</v>
      </c>
      <c r="X169">
        <v>476480486</v>
      </c>
      <c r="Y169">
        <f t="shared" si="72"/>
        <v>0.35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1</v>
      </c>
      <c r="AJ169">
        <v>1</v>
      </c>
      <c r="AK169">
        <v>1</v>
      </c>
      <c r="AL169">
        <v>1</v>
      </c>
      <c r="AN169">
        <v>0</v>
      </c>
      <c r="AO169">
        <v>1</v>
      </c>
      <c r="AP169">
        <v>1</v>
      </c>
      <c r="AQ169">
        <v>0</v>
      </c>
      <c r="AR169">
        <v>0</v>
      </c>
      <c r="AS169" t="s">
        <v>3</v>
      </c>
      <c r="AT169">
        <v>0.35</v>
      </c>
      <c r="AU169" t="s">
        <v>3</v>
      </c>
      <c r="AV169">
        <v>1</v>
      </c>
      <c r="AW169">
        <v>2</v>
      </c>
      <c r="AX169">
        <v>54348114</v>
      </c>
      <c r="AY169">
        <v>1</v>
      </c>
      <c r="AZ169">
        <v>0</v>
      </c>
      <c r="BA169">
        <v>291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0</v>
      </c>
      <c r="BI169">
        <v>0</v>
      </c>
      <c r="BJ169">
        <v>0</v>
      </c>
      <c r="BK169">
        <v>0</v>
      </c>
      <c r="BL169">
        <v>0</v>
      </c>
      <c r="BM169">
        <v>0</v>
      </c>
      <c r="BN169">
        <v>0</v>
      </c>
      <c r="BO169">
        <v>0</v>
      </c>
      <c r="BP169">
        <v>0</v>
      </c>
      <c r="BQ169">
        <v>0</v>
      </c>
      <c r="BR169">
        <v>0</v>
      </c>
      <c r="BS169">
        <v>0</v>
      </c>
      <c r="BT169">
        <v>0</v>
      </c>
      <c r="BU169">
        <v>0</v>
      </c>
      <c r="BV169">
        <v>0</v>
      </c>
      <c r="BW169">
        <v>0</v>
      </c>
      <c r="CX169">
        <f>ROUND(Y169*Source!I626,9)</f>
        <v>0.7</v>
      </c>
      <c r="CY169">
        <f t="shared" si="79"/>
        <v>0</v>
      </c>
      <c r="CZ169">
        <f t="shared" si="80"/>
        <v>0</v>
      </c>
      <c r="DA169">
        <f t="shared" si="81"/>
        <v>1</v>
      </c>
      <c r="DB169">
        <f t="shared" si="73"/>
        <v>0</v>
      </c>
      <c r="DC169">
        <f t="shared" si="74"/>
        <v>0</v>
      </c>
      <c r="DD169" t="s">
        <v>3</v>
      </c>
      <c r="DE169" t="s">
        <v>3</v>
      </c>
      <c r="DF169">
        <f t="shared" si="75"/>
        <v>0</v>
      </c>
      <c r="DG169">
        <f t="shared" si="77"/>
        <v>0</v>
      </c>
      <c r="DH169">
        <f t="shared" si="78"/>
        <v>0</v>
      </c>
      <c r="DI169">
        <f t="shared" si="76"/>
        <v>0</v>
      </c>
      <c r="DJ169">
        <f t="shared" si="82"/>
        <v>0</v>
      </c>
      <c r="DK169">
        <v>0</v>
      </c>
    </row>
    <row r="170" spans="1:115" x14ac:dyDescent="0.2">
      <c r="A170">
        <f>ROW(Source!A627)</f>
        <v>627</v>
      </c>
      <c r="B170">
        <v>54346617</v>
      </c>
      <c r="C170">
        <v>54348115</v>
      </c>
      <c r="D170">
        <v>30515951</v>
      </c>
      <c r="E170">
        <v>30515945</v>
      </c>
      <c r="F170">
        <v>1</v>
      </c>
      <c r="G170">
        <v>30515945</v>
      </c>
      <c r="H170">
        <v>1</v>
      </c>
      <c r="I170" t="s">
        <v>380</v>
      </c>
      <c r="J170" t="s">
        <v>3</v>
      </c>
      <c r="K170" t="s">
        <v>381</v>
      </c>
      <c r="L170">
        <v>1191</v>
      </c>
      <c r="N170">
        <v>1013</v>
      </c>
      <c r="O170" t="s">
        <v>382</v>
      </c>
      <c r="P170" t="s">
        <v>382</v>
      </c>
      <c r="Q170">
        <v>1</v>
      </c>
      <c r="W170">
        <v>0</v>
      </c>
      <c r="X170">
        <v>476480486</v>
      </c>
      <c r="Y170">
        <f t="shared" si="72"/>
        <v>0.4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1</v>
      </c>
      <c r="AJ170">
        <v>1</v>
      </c>
      <c r="AK170">
        <v>1</v>
      </c>
      <c r="AL170">
        <v>1</v>
      </c>
      <c r="AN170">
        <v>0</v>
      </c>
      <c r="AO170">
        <v>1</v>
      </c>
      <c r="AP170">
        <v>0</v>
      </c>
      <c r="AQ170">
        <v>0</v>
      </c>
      <c r="AR170">
        <v>0</v>
      </c>
      <c r="AS170" t="s">
        <v>3</v>
      </c>
      <c r="AT170">
        <v>0.4</v>
      </c>
      <c r="AU170" t="s">
        <v>3</v>
      </c>
      <c r="AV170">
        <v>1</v>
      </c>
      <c r="AW170">
        <v>2</v>
      </c>
      <c r="AX170">
        <v>54348117</v>
      </c>
      <c r="AY170">
        <v>1</v>
      </c>
      <c r="AZ170">
        <v>0</v>
      </c>
      <c r="BA170">
        <v>292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0</v>
      </c>
      <c r="BI170">
        <v>0</v>
      </c>
      <c r="BJ170">
        <v>0</v>
      </c>
      <c r="BK170">
        <v>0</v>
      </c>
      <c r="BL170">
        <v>0</v>
      </c>
      <c r="BM170">
        <v>0</v>
      </c>
      <c r="BN170">
        <v>0</v>
      </c>
      <c r="BO170">
        <v>0</v>
      </c>
      <c r="BP170">
        <v>0</v>
      </c>
      <c r="BQ170">
        <v>0</v>
      </c>
      <c r="BR170">
        <v>0</v>
      </c>
      <c r="BS170">
        <v>0</v>
      </c>
      <c r="BT170">
        <v>0</v>
      </c>
      <c r="BU170">
        <v>0</v>
      </c>
      <c r="BV170">
        <v>0</v>
      </c>
      <c r="BW170">
        <v>0</v>
      </c>
      <c r="CX170">
        <f>ROUND(Y170*Source!I627,9)</f>
        <v>26.8</v>
      </c>
      <c r="CY170">
        <f t="shared" si="79"/>
        <v>0</v>
      </c>
      <c r="CZ170">
        <f t="shared" si="80"/>
        <v>0</v>
      </c>
      <c r="DA170">
        <f t="shared" si="81"/>
        <v>1</v>
      </c>
      <c r="DB170">
        <f t="shared" si="73"/>
        <v>0</v>
      </c>
      <c r="DC170">
        <f t="shared" si="74"/>
        <v>0</v>
      </c>
      <c r="DD170" t="s">
        <v>3</v>
      </c>
      <c r="DE170" t="s">
        <v>3</v>
      </c>
      <c r="DF170">
        <f t="shared" si="75"/>
        <v>0</v>
      </c>
      <c r="DG170">
        <f t="shared" si="77"/>
        <v>0</v>
      </c>
      <c r="DH170">
        <f t="shared" si="78"/>
        <v>0</v>
      </c>
      <c r="DI170">
        <f t="shared" si="76"/>
        <v>0</v>
      </c>
      <c r="DJ170">
        <f t="shared" si="82"/>
        <v>0</v>
      </c>
      <c r="DK170">
        <v>0</v>
      </c>
    </row>
    <row r="171" spans="1:115" x14ac:dyDescent="0.2">
      <c r="A171">
        <f>ROW(Source!A628)</f>
        <v>628</v>
      </c>
      <c r="B171">
        <v>54346617</v>
      </c>
      <c r="C171">
        <v>54348118</v>
      </c>
      <c r="D171">
        <v>30515951</v>
      </c>
      <c r="E171">
        <v>30515945</v>
      </c>
      <c r="F171">
        <v>1</v>
      </c>
      <c r="G171">
        <v>30515945</v>
      </c>
      <c r="H171">
        <v>1</v>
      </c>
      <c r="I171" t="s">
        <v>380</v>
      </c>
      <c r="J171" t="s">
        <v>3</v>
      </c>
      <c r="K171" t="s">
        <v>381</v>
      </c>
      <c r="L171">
        <v>1191</v>
      </c>
      <c r="N171">
        <v>1013</v>
      </c>
      <c r="O171" t="s">
        <v>382</v>
      </c>
      <c r="P171" t="s">
        <v>382</v>
      </c>
      <c r="Q171">
        <v>1</v>
      </c>
      <c r="W171">
        <v>0</v>
      </c>
      <c r="X171">
        <v>476480486</v>
      </c>
      <c r="Y171">
        <f t="shared" si="72"/>
        <v>1.27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1</v>
      </c>
      <c r="AJ171">
        <v>1</v>
      </c>
      <c r="AK171">
        <v>1</v>
      </c>
      <c r="AL171">
        <v>1</v>
      </c>
      <c r="AN171">
        <v>0</v>
      </c>
      <c r="AO171">
        <v>1</v>
      </c>
      <c r="AP171">
        <v>1</v>
      </c>
      <c r="AQ171">
        <v>0</v>
      </c>
      <c r="AR171">
        <v>0</v>
      </c>
      <c r="AS171" t="s">
        <v>3</v>
      </c>
      <c r="AT171">
        <v>1.27</v>
      </c>
      <c r="AU171" t="s">
        <v>3</v>
      </c>
      <c r="AV171">
        <v>1</v>
      </c>
      <c r="AW171">
        <v>2</v>
      </c>
      <c r="AX171">
        <v>54348122</v>
      </c>
      <c r="AY171">
        <v>1</v>
      </c>
      <c r="AZ171">
        <v>0</v>
      </c>
      <c r="BA171">
        <v>293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0</v>
      </c>
      <c r="BI171">
        <v>0</v>
      </c>
      <c r="BJ171">
        <v>0</v>
      </c>
      <c r="BK171">
        <v>0</v>
      </c>
      <c r="BL171">
        <v>0</v>
      </c>
      <c r="BM171">
        <v>0</v>
      </c>
      <c r="BN171">
        <v>0</v>
      </c>
      <c r="BO171">
        <v>0</v>
      </c>
      <c r="BP171">
        <v>0</v>
      </c>
      <c r="BQ171">
        <v>0</v>
      </c>
      <c r="BR171">
        <v>0</v>
      </c>
      <c r="BS171">
        <v>0</v>
      </c>
      <c r="BT171">
        <v>0</v>
      </c>
      <c r="BU171">
        <v>0</v>
      </c>
      <c r="BV171">
        <v>0</v>
      </c>
      <c r="BW171">
        <v>0</v>
      </c>
      <c r="CX171">
        <f>ROUND(Y171*Source!I628,9)</f>
        <v>45.72</v>
      </c>
      <c r="CY171">
        <f t="shared" si="79"/>
        <v>0</v>
      </c>
      <c r="CZ171">
        <f t="shared" si="80"/>
        <v>0</v>
      </c>
      <c r="DA171">
        <f t="shared" si="81"/>
        <v>1</v>
      </c>
      <c r="DB171">
        <f t="shared" si="73"/>
        <v>0</v>
      </c>
      <c r="DC171">
        <f t="shared" si="74"/>
        <v>0</v>
      </c>
      <c r="DD171" t="s">
        <v>3</v>
      </c>
      <c r="DE171" t="s">
        <v>3</v>
      </c>
      <c r="DF171">
        <f t="shared" si="75"/>
        <v>0</v>
      </c>
      <c r="DG171">
        <f t="shared" si="77"/>
        <v>0</v>
      </c>
      <c r="DH171">
        <f t="shared" si="78"/>
        <v>0</v>
      </c>
      <c r="DI171">
        <f t="shared" si="76"/>
        <v>0</v>
      </c>
      <c r="DJ171">
        <f t="shared" si="82"/>
        <v>0</v>
      </c>
      <c r="DK171">
        <v>0</v>
      </c>
    </row>
    <row r="172" spans="1:115" x14ac:dyDescent="0.2">
      <c r="A172">
        <f>ROW(Source!A628)</f>
        <v>628</v>
      </c>
      <c r="B172">
        <v>54346617</v>
      </c>
      <c r="C172">
        <v>54348118</v>
      </c>
      <c r="D172">
        <v>30596074</v>
      </c>
      <c r="E172">
        <v>1</v>
      </c>
      <c r="F172">
        <v>1</v>
      </c>
      <c r="G172">
        <v>30515945</v>
      </c>
      <c r="H172">
        <v>2</v>
      </c>
      <c r="I172" t="s">
        <v>397</v>
      </c>
      <c r="J172" t="s">
        <v>398</v>
      </c>
      <c r="K172" t="s">
        <v>399</v>
      </c>
      <c r="L172">
        <v>1367</v>
      </c>
      <c r="N172">
        <v>1011</v>
      </c>
      <c r="O172" t="s">
        <v>162</v>
      </c>
      <c r="P172" t="s">
        <v>162</v>
      </c>
      <c r="Q172">
        <v>1</v>
      </c>
      <c r="W172">
        <v>0</v>
      </c>
      <c r="X172">
        <v>-628430174</v>
      </c>
      <c r="Y172">
        <f t="shared" si="72"/>
        <v>7.0000000000000007E-2</v>
      </c>
      <c r="AA172">
        <v>0</v>
      </c>
      <c r="AB172">
        <v>903.39</v>
      </c>
      <c r="AC172">
        <v>447.52</v>
      </c>
      <c r="AD172">
        <v>0</v>
      </c>
      <c r="AE172">
        <v>0</v>
      </c>
      <c r="AF172">
        <v>76.81</v>
      </c>
      <c r="AG172">
        <v>14.36</v>
      </c>
      <c r="AH172">
        <v>0</v>
      </c>
      <c r="AI172">
        <v>1</v>
      </c>
      <c r="AJ172">
        <v>10.82</v>
      </c>
      <c r="AK172">
        <v>28.67</v>
      </c>
      <c r="AL172">
        <v>1</v>
      </c>
      <c r="AN172">
        <v>0</v>
      </c>
      <c r="AO172">
        <v>1</v>
      </c>
      <c r="AP172">
        <v>1</v>
      </c>
      <c r="AQ172">
        <v>0</v>
      </c>
      <c r="AR172">
        <v>0</v>
      </c>
      <c r="AS172" t="s">
        <v>3</v>
      </c>
      <c r="AT172">
        <v>7.0000000000000007E-2</v>
      </c>
      <c r="AU172" t="s">
        <v>3</v>
      </c>
      <c r="AV172">
        <v>0</v>
      </c>
      <c r="AW172">
        <v>2</v>
      </c>
      <c r="AX172">
        <v>54348123</v>
      </c>
      <c r="AY172">
        <v>1</v>
      </c>
      <c r="AZ172">
        <v>0</v>
      </c>
      <c r="BA172">
        <v>294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0</v>
      </c>
      <c r="BI172">
        <v>0</v>
      </c>
      <c r="BJ172">
        <v>0</v>
      </c>
      <c r="BK172">
        <v>0</v>
      </c>
      <c r="BL172">
        <v>0</v>
      </c>
      <c r="BM172">
        <v>0</v>
      </c>
      <c r="BN172">
        <v>0</v>
      </c>
      <c r="BO172">
        <v>0</v>
      </c>
      <c r="BP172">
        <v>0</v>
      </c>
      <c r="BQ172">
        <v>0</v>
      </c>
      <c r="BR172">
        <v>0</v>
      </c>
      <c r="BS172">
        <v>0</v>
      </c>
      <c r="BT172">
        <v>0</v>
      </c>
      <c r="BU172">
        <v>0</v>
      </c>
      <c r="BV172">
        <v>0</v>
      </c>
      <c r="BW172">
        <v>0</v>
      </c>
      <c r="CX172">
        <f>ROUND(Y172*Source!I628,9)</f>
        <v>2.52</v>
      </c>
      <c r="CY172">
        <f>AB172</f>
        <v>903.39</v>
      </c>
      <c r="CZ172">
        <f>AF172</f>
        <v>76.81</v>
      </c>
      <c r="DA172">
        <f>AJ172</f>
        <v>10.82</v>
      </c>
      <c r="DB172">
        <f t="shared" si="73"/>
        <v>5.38</v>
      </c>
      <c r="DC172">
        <f t="shared" si="74"/>
        <v>1.01</v>
      </c>
      <c r="DD172" t="s">
        <v>3</v>
      </c>
      <c r="DE172" t="s">
        <v>3</v>
      </c>
      <c r="DF172">
        <f t="shared" si="75"/>
        <v>0</v>
      </c>
      <c r="DG172">
        <f>ROUND(ROUND(AF172*CX172,2)*AJ172,2)</f>
        <v>2094.3200000000002</v>
      </c>
      <c r="DH172">
        <f>ROUND(ROUND(AG172*CX172,2)*AK172,2)</f>
        <v>1037.57</v>
      </c>
      <c r="DI172">
        <f t="shared" si="76"/>
        <v>0</v>
      </c>
      <c r="DJ172">
        <f>DG172</f>
        <v>2094.3200000000002</v>
      </c>
      <c r="DK172">
        <v>0</v>
      </c>
    </row>
    <row r="173" spans="1:115" x14ac:dyDescent="0.2">
      <c r="A173">
        <f>ROW(Source!A628)</f>
        <v>628</v>
      </c>
      <c r="B173">
        <v>54346617</v>
      </c>
      <c r="C173">
        <v>54348118</v>
      </c>
      <c r="D173">
        <v>30595422</v>
      </c>
      <c r="E173">
        <v>1</v>
      </c>
      <c r="F173">
        <v>1</v>
      </c>
      <c r="G173">
        <v>30515945</v>
      </c>
      <c r="H173">
        <v>2</v>
      </c>
      <c r="I173" t="s">
        <v>389</v>
      </c>
      <c r="J173" t="s">
        <v>390</v>
      </c>
      <c r="K173" t="s">
        <v>391</v>
      </c>
      <c r="L173">
        <v>1367</v>
      </c>
      <c r="N173">
        <v>1011</v>
      </c>
      <c r="O173" t="s">
        <v>162</v>
      </c>
      <c r="P173" t="s">
        <v>162</v>
      </c>
      <c r="Q173">
        <v>1</v>
      </c>
      <c r="W173">
        <v>0</v>
      </c>
      <c r="X173">
        <v>-2022105775</v>
      </c>
      <c r="Y173">
        <f t="shared" si="72"/>
        <v>0.06</v>
      </c>
      <c r="AA173">
        <v>0</v>
      </c>
      <c r="AB173">
        <v>2135.46</v>
      </c>
      <c r="AC173">
        <v>560.96</v>
      </c>
      <c r="AD173">
        <v>0</v>
      </c>
      <c r="AE173">
        <v>0</v>
      </c>
      <c r="AF173">
        <v>202.53</v>
      </c>
      <c r="AG173">
        <v>18</v>
      </c>
      <c r="AH173">
        <v>0</v>
      </c>
      <c r="AI173">
        <v>1</v>
      </c>
      <c r="AJ173">
        <v>9.6999999999999993</v>
      </c>
      <c r="AK173">
        <v>28.67</v>
      </c>
      <c r="AL173">
        <v>1</v>
      </c>
      <c r="AN173">
        <v>0</v>
      </c>
      <c r="AO173">
        <v>1</v>
      </c>
      <c r="AP173">
        <v>1</v>
      </c>
      <c r="AQ173">
        <v>0</v>
      </c>
      <c r="AR173">
        <v>0</v>
      </c>
      <c r="AS173" t="s">
        <v>3</v>
      </c>
      <c r="AT173">
        <v>0.06</v>
      </c>
      <c r="AU173" t="s">
        <v>3</v>
      </c>
      <c r="AV173">
        <v>0</v>
      </c>
      <c r="AW173">
        <v>2</v>
      </c>
      <c r="AX173">
        <v>54348124</v>
      </c>
      <c r="AY173">
        <v>1</v>
      </c>
      <c r="AZ173">
        <v>0</v>
      </c>
      <c r="BA173">
        <v>295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0</v>
      </c>
      <c r="BI173">
        <v>0</v>
      </c>
      <c r="BJ173">
        <v>0</v>
      </c>
      <c r="BK173">
        <v>0</v>
      </c>
      <c r="BL173">
        <v>0</v>
      </c>
      <c r="BM173">
        <v>0</v>
      </c>
      <c r="BN173">
        <v>0</v>
      </c>
      <c r="BO173">
        <v>0</v>
      </c>
      <c r="BP173">
        <v>0</v>
      </c>
      <c r="BQ173">
        <v>0</v>
      </c>
      <c r="BR173">
        <v>0</v>
      </c>
      <c r="BS173">
        <v>0</v>
      </c>
      <c r="BT173">
        <v>0</v>
      </c>
      <c r="BU173">
        <v>0</v>
      </c>
      <c r="BV173">
        <v>0</v>
      </c>
      <c r="BW173">
        <v>0</v>
      </c>
      <c r="CX173">
        <f>ROUND(Y173*Source!I628,9)</f>
        <v>2.16</v>
      </c>
      <c r="CY173">
        <f>AB173</f>
        <v>2135.46</v>
      </c>
      <c r="CZ173">
        <f>AF173</f>
        <v>202.53</v>
      </c>
      <c r="DA173">
        <f>AJ173</f>
        <v>9.6999999999999993</v>
      </c>
      <c r="DB173">
        <f t="shared" si="73"/>
        <v>12.15</v>
      </c>
      <c r="DC173">
        <f t="shared" si="74"/>
        <v>1.08</v>
      </c>
      <c r="DD173" t="s">
        <v>3</v>
      </c>
      <c r="DE173" t="s">
        <v>3</v>
      </c>
      <c r="DF173">
        <f t="shared" si="75"/>
        <v>0</v>
      </c>
      <c r="DG173">
        <f>ROUND(ROUND(AF173*CX173,2)*AJ173,2)</f>
        <v>4243.3599999999997</v>
      </c>
      <c r="DH173">
        <f>ROUND(ROUND(AG173*CX173,2)*AK173,2)</f>
        <v>1114.69</v>
      </c>
      <c r="DI173">
        <f t="shared" si="76"/>
        <v>0</v>
      </c>
      <c r="DJ173">
        <f>DG173</f>
        <v>4243.3599999999997</v>
      </c>
      <c r="DK173">
        <v>0</v>
      </c>
    </row>
    <row r="174" spans="1:115" x14ac:dyDescent="0.2">
      <c r="A174">
        <f>ROW(Source!A629)</f>
        <v>629</v>
      </c>
      <c r="B174">
        <v>54346617</v>
      </c>
      <c r="C174">
        <v>54348131</v>
      </c>
      <c r="D174">
        <v>30515951</v>
      </c>
      <c r="E174">
        <v>30515945</v>
      </c>
      <c r="F174">
        <v>1</v>
      </c>
      <c r="G174">
        <v>30515945</v>
      </c>
      <c r="H174">
        <v>1</v>
      </c>
      <c r="I174" t="s">
        <v>380</v>
      </c>
      <c r="J174" t="s">
        <v>3</v>
      </c>
      <c r="K174" t="s">
        <v>381</v>
      </c>
      <c r="L174">
        <v>1191</v>
      </c>
      <c r="N174">
        <v>1013</v>
      </c>
      <c r="O174" t="s">
        <v>382</v>
      </c>
      <c r="P174" t="s">
        <v>382</v>
      </c>
      <c r="Q174">
        <v>1</v>
      </c>
      <c r="W174">
        <v>0</v>
      </c>
      <c r="X174">
        <v>476480486</v>
      </c>
      <c r="Y174">
        <f t="shared" si="72"/>
        <v>3.98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1</v>
      </c>
      <c r="AJ174">
        <v>1</v>
      </c>
      <c r="AK174">
        <v>1</v>
      </c>
      <c r="AL174">
        <v>1</v>
      </c>
      <c r="AN174">
        <v>0</v>
      </c>
      <c r="AO174">
        <v>1</v>
      </c>
      <c r="AP174">
        <v>1</v>
      </c>
      <c r="AQ174">
        <v>0</v>
      </c>
      <c r="AR174">
        <v>0</v>
      </c>
      <c r="AS174" t="s">
        <v>3</v>
      </c>
      <c r="AT174">
        <v>3.98</v>
      </c>
      <c r="AU174" t="s">
        <v>3</v>
      </c>
      <c r="AV174">
        <v>1</v>
      </c>
      <c r="AW174">
        <v>2</v>
      </c>
      <c r="AX174">
        <v>54348133</v>
      </c>
      <c r="AY174">
        <v>1</v>
      </c>
      <c r="AZ174">
        <v>0</v>
      </c>
      <c r="BA174">
        <v>302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0</v>
      </c>
      <c r="BI174">
        <v>0</v>
      </c>
      <c r="BJ174">
        <v>0</v>
      </c>
      <c r="BK174">
        <v>0</v>
      </c>
      <c r="BL174">
        <v>0</v>
      </c>
      <c r="BM174">
        <v>0</v>
      </c>
      <c r="BN174">
        <v>0</v>
      </c>
      <c r="BO174">
        <v>0</v>
      </c>
      <c r="BP174">
        <v>0</v>
      </c>
      <c r="BQ174">
        <v>0</v>
      </c>
      <c r="BR174">
        <v>0</v>
      </c>
      <c r="BS174">
        <v>0</v>
      </c>
      <c r="BT174">
        <v>0</v>
      </c>
      <c r="BU174">
        <v>0</v>
      </c>
      <c r="BV174">
        <v>0</v>
      </c>
      <c r="BW174">
        <v>0</v>
      </c>
      <c r="CX174">
        <f>ROUND(Y174*Source!I629,9)</f>
        <v>3.98</v>
      </c>
      <c r="CY174">
        <f t="shared" ref="CY174:CY186" si="83">AD174</f>
        <v>0</v>
      </c>
      <c r="CZ174">
        <f t="shared" ref="CZ174:CZ186" si="84">AH174</f>
        <v>0</v>
      </c>
      <c r="DA174">
        <f t="shared" ref="DA174:DA186" si="85">AL174</f>
        <v>1</v>
      </c>
      <c r="DB174">
        <f t="shared" si="73"/>
        <v>0</v>
      </c>
      <c r="DC174">
        <f t="shared" si="74"/>
        <v>0</v>
      </c>
      <c r="DD174" t="s">
        <v>3</v>
      </c>
      <c r="DE174" t="s">
        <v>3</v>
      </c>
      <c r="DF174">
        <f t="shared" si="75"/>
        <v>0</v>
      </c>
      <c r="DG174">
        <f t="shared" ref="DG174:DG186" si="86">ROUND(AF174*CX174,2)</f>
        <v>0</v>
      </c>
      <c r="DH174">
        <f t="shared" ref="DH174:DH186" si="87">ROUND(AG174*CX174,2)</f>
        <v>0</v>
      </c>
      <c r="DI174">
        <f t="shared" si="76"/>
        <v>0</v>
      </c>
      <c r="DJ174">
        <f t="shared" ref="DJ174:DJ186" si="88">DI174</f>
        <v>0</v>
      </c>
      <c r="DK174">
        <v>0</v>
      </c>
    </row>
    <row r="175" spans="1:115" x14ac:dyDescent="0.2">
      <c r="A175">
        <f>ROW(Source!A630)</f>
        <v>630</v>
      </c>
      <c r="B175">
        <v>54346617</v>
      </c>
      <c r="C175">
        <v>54348134</v>
      </c>
      <c r="D175">
        <v>30515951</v>
      </c>
      <c r="E175">
        <v>30515945</v>
      </c>
      <c r="F175">
        <v>1</v>
      </c>
      <c r="G175">
        <v>30515945</v>
      </c>
      <c r="H175">
        <v>1</v>
      </c>
      <c r="I175" t="s">
        <v>380</v>
      </c>
      <c r="J175" t="s">
        <v>3</v>
      </c>
      <c r="K175" t="s">
        <v>381</v>
      </c>
      <c r="L175">
        <v>1191</v>
      </c>
      <c r="N175">
        <v>1013</v>
      </c>
      <c r="O175" t="s">
        <v>382</v>
      </c>
      <c r="P175" t="s">
        <v>382</v>
      </c>
      <c r="Q175">
        <v>1</v>
      </c>
      <c r="W175">
        <v>0</v>
      </c>
      <c r="X175">
        <v>476480486</v>
      </c>
      <c r="Y175">
        <f t="shared" si="72"/>
        <v>9.27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1</v>
      </c>
      <c r="AJ175">
        <v>1</v>
      </c>
      <c r="AK175">
        <v>1</v>
      </c>
      <c r="AL175">
        <v>1</v>
      </c>
      <c r="AN175">
        <v>0</v>
      </c>
      <c r="AO175">
        <v>1</v>
      </c>
      <c r="AP175">
        <v>1</v>
      </c>
      <c r="AQ175">
        <v>0</v>
      </c>
      <c r="AR175">
        <v>0</v>
      </c>
      <c r="AS175" t="s">
        <v>3</v>
      </c>
      <c r="AT175">
        <v>9.27</v>
      </c>
      <c r="AU175" t="s">
        <v>3</v>
      </c>
      <c r="AV175">
        <v>1</v>
      </c>
      <c r="AW175">
        <v>2</v>
      </c>
      <c r="AX175">
        <v>54348136</v>
      </c>
      <c r="AY175">
        <v>1</v>
      </c>
      <c r="AZ175">
        <v>0</v>
      </c>
      <c r="BA175">
        <v>303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0</v>
      </c>
      <c r="BI175">
        <v>0</v>
      </c>
      <c r="BJ175">
        <v>0</v>
      </c>
      <c r="BK175">
        <v>0</v>
      </c>
      <c r="BL175">
        <v>0</v>
      </c>
      <c r="BM175">
        <v>0</v>
      </c>
      <c r="BN175">
        <v>0</v>
      </c>
      <c r="BO175">
        <v>0</v>
      </c>
      <c r="BP175">
        <v>0</v>
      </c>
      <c r="BQ175">
        <v>0</v>
      </c>
      <c r="BR175">
        <v>0</v>
      </c>
      <c r="BS175">
        <v>0</v>
      </c>
      <c r="BT175">
        <v>0</v>
      </c>
      <c r="BU175">
        <v>0</v>
      </c>
      <c r="BV175">
        <v>0</v>
      </c>
      <c r="BW175">
        <v>0</v>
      </c>
      <c r="CX175">
        <f>ROUND(Y175*Source!I630,9)</f>
        <v>9.27</v>
      </c>
      <c r="CY175">
        <f t="shared" si="83"/>
        <v>0</v>
      </c>
      <c r="CZ175">
        <f t="shared" si="84"/>
        <v>0</v>
      </c>
      <c r="DA175">
        <f t="shared" si="85"/>
        <v>1</v>
      </c>
      <c r="DB175">
        <f t="shared" si="73"/>
        <v>0</v>
      </c>
      <c r="DC175">
        <f t="shared" si="74"/>
        <v>0</v>
      </c>
      <c r="DD175" t="s">
        <v>3</v>
      </c>
      <c r="DE175" t="s">
        <v>3</v>
      </c>
      <c r="DF175">
        <f t="shared" si="75"/>
        <v>0</v>
      </c>
      <c r="DG175">
        <f t="shared" si="86"/>
        <v>0</v>
      </c>
      <c r="DH175">
        <f t="shared" si="87"/>
        <v>0</v>
      </c>
      <c r="DI175">
        <f t="shared" si="76"/>
        <v>0</v>
      </c>
      <c r="DJ175">
        <f t="shared" si="88"/>
        <v>0</v>
      </c>
      <c r="DK175">
        <v>0</v>
      </c>
    </row>
    <row r="176" spans="1:115" x14ac:dyDescent="0.2">
      <c r="A176">
        <f>ROW(Source!A631)</f>
        <v>631</v>
      </c>
      <c r="B176">
        <v>54346617</v>
      </c>
      <c r="C176">
        <v>54348137</v>
      </c>
      <c r="D176">
        <v>30515951</v>
      </c>
      <c r="E176">
        <v>30515945</v>
      </c>
      <c r="F176">
        <v>1</v>
      </c>
      <c r="G176">
        <v>30515945</v>
      </c>
      <c r="H176">
        <v>1</v>
      </c>
      <c r="I176" t="s">
        <v>380</v>
      </c>
      <c r="J176" t="s">
        <v>3</v>
      </c>
      <c r="K176" t="s">
        <v>381</v>
      </c>
      <c r="L176">
        <v>1191</v>
      </c>
      <c r="N176">
        <v>1013</v>
      </c>
      <c r="O176" t="s">
        <v>382</v>
      </c>
      <c r="P176" t="s">
        <v>382</v>
      </c>
      <c r="Q176">
        <v>1</v>
      </c>
      <c r="W176">
        <v>0</v>
      </c>
      <c r="X176">
        <v>476480486</v>
      </c>
      <c r="Y176">
        <f t="shared" si="72"/>
        <v>10.3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1</v>
      </c>
      <c r="AJ176">
        <v>1</v>
      </c>
      <c r="AK176">
        <v>1</v>
      </c>
      <c r="AL176">
        <v>1</v>
      </c>
      <c r="AN176">
        <v>0</v>
      </c>
      <c r="AO176">
        <v>1</v>
      </c>
      <c r="AP176">
        <v>0</v>
      </c>
      <c r="AQ176">
        <v>0</v>
      </c>
      <c r="AR176">
        <v>0</v>
      </c>
      <c r="AS176" t="s">
        <v>3</v>
      </c>
      <c r="AT176">
        <v>10.3</v>
      </c>
      <c r="AU176" t="s">
        <v>3</v>
      </c>
      <c r="AV176">
        <v>1</v>
      </c>
      <c r="AW176">
        <v>2</v>
      </c>
      <c r="AX176">
        <v>54348139</v>
      </c>
      <c r="AY176">
        <v>1</v>
      </c>
      <c r="AZ176">
        <v>0</v>
      </c>
      <c r="BA176">
        <v>304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0</v>
      </c>
      <c r="BI176">
        <v>0</v>
      </c>
      <c r="BJ176">
        <v>0</v>
      </c>
      <c r="BK176">
        <v>0</v>
      </c>
      <c r="BL176">
        <v>0</v>
      </c>
      <c r="BM176">
        <v>0</v>
      </c>
      <c r="BN176">
        <v>0</v>
      </c>
      <c r="BO176">
        <v>0</v>
      </c>
      <c r="BP176">
        <v>0</v>
      </c>
      <c r="BQ176">
        <v>0</v>
      </c>
      <c r="BR176">
        <v>0</v>
      </c>
      <c r="BS176">
        <v>0</v>
      </c>
      <c r="BT176">
        <v>0</v>
      </c>
      <c r="BU176">
        <v>0</v>
      </c>
      <c r="BV176">
        <v>0</v>
      </c>
      <c r="BW176">
        <v>0</v>
      </c>
      <c r="CX176">
        <f>ROUND(Y176*Source!I631,9)</f>
        <v>3.09</v>
      </c>
      <c r="CY176">
        <f t="shared" si="83"/>
        <v>0</v>
      </c>
      <c r="CZ176">
        <f t="shared" si="84"/>
        <v>0</v>
      </c>
      <c r="DA176">
        <f t="shared" si="85"/>
        <v>1</v>
      </c>
      <c r="DB176">
        <f t="shared" si="73"/>
        <v>0</v>
      </c>
      <c r="DC176">
        <f t="shared" si="74"/>
        <v>0</v>
      </c>
      <c r="DD176" t="s">
        <v>3</v>
      </c>
      <c r="DE176" t="s">
        <v>3</v>
      </c>
      <c r="DF176">
        <f t="shared" si="75"/>
        <v>0</v>
      </c>
      <c r="DG176">
        <f t="shared" si="86"/>
        <v>0</v>
      </c>
      <c r="DH176">
        <f t="shared" si="87"/>
        <v>0</v>
      </c>
      <c r="DI176">
        <f t="shared" si="76"/>
        <v>0</v>
      </c>
      <c r="DJ176">
        <f t="shared" si="88"/>
        <v>0</v>
      </c>
      <c r="DK176">
        <v>0</v>
      </c>
    </row>
    <row r="177" spans="1:115" x14ac:dyDescent="0.2">
      <c r="A177">
        <f>ROW(Source!A632)</f>
        <v>632</v>
      </c>
      <c r="B177">
        <v>54346617</v>
      </c>
      <c r="C177">
        <v>54348140</v>
      </c>
      <c r="D177">
        <v>30515951</v>
      </c>
      <c r="E177">
        <v>30515945</v>
      </c>
      <c r="F177">
        <v>1</v>
      </c>
      <c r="G177">
        <v>30515945</v>
      </c>
      <c r="H177">
        <v>1</v>
      </c>
      <c r="I177" t="s">
        <v>380</v>
      </c>
      <c r="J177" t="s">
        <v>3</v>
      </c>
      <c r="K177" t="s">
        <v>381</v>
      </c>
      <c r="L177">
        <v>1191</v>
      </c>
      <c r="N177">
        <v>1013</v>
      </c>
      <c r="O177" t="s">
        <v>382</v>
      </c>
      <c r="P177" t="s">
        <v>382</v>
      </c>
      <c r="Q177">
        <v>1</v>
      </c>
      <c r="W177">
        <v>0</v>
      </c>
      <c r="X177">
        <v>476480486</v>
      </c>
      <c r="Y177">
        <f t="shared" si="72"/>
        <v>18.5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1</v>
      </c>
      <c r="AJ177">
        <v>1</v>
      </c>
      <c r="AK177">
        <v>1</v>
      </c>
      <c r="AL177">
        <v>1</v>
      </c>
      <c r="AN177">
        <v>0</v>
      </c>
      <c r="AO177">
        <v>1</v>
      </c>
      <c r="AP177">
        <v>0</v>
      </c>
      <c r="AQ177">
        <v>0</v>
      </c>
      <c r="AR177">
        <v>0</v>
      </c>
      <c r="AS177" t="s">
        <v>3</v>
      </c>
      <c r="AT177">
        <v>18.5</v>
      </c>
      <c r="AU177" t="s">
        <v>3</v>
      </c>
      <c r="AV177">
        <v>1</v>
      </c>
      <c r="AW177">
        <v>2</v>
      </c>
      <c r="AX177">
        <v>54348142</v>
      </c>
      <c r="AY177">
        <v>1</v>
      </c>
      <c r="AZ177">
        <v>0</v>
      </c>
      <c r="BA177">
        <v>305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0</v>
      </c>
      <c r="BI177">
        <v>0</v>
      </c>
      <c r="BJ177">
        <v>0</v>
      </c>
      <c r="BK177">
        <v>0</v>
      </c>
      <c r="BL177">
        <v>0</v>
      </c>
      <c r="BM177">
        <v>0</v>
      </c>
      <c r="BN177">
        <v>0</v>
      </c>
      <c r="BO177">
        <v>0</v>
      </c>
      <c r="BP177">
        <v>0</v>
      </c>
      <c r="BQ177">
        <v>0</v>
      </c>
      <c r="BR177">
        <v>0</v>
      </c>
      <c r="BS177">
        <v>0</v>
      </c>
      <c r="BT177">
        <v>0</v>
      </c>
      <c r="BU177">
        <v>0</v>
      </c>
      <c r="BV177">
        <v>0</v>
      </c>
      <c r="BW177">
        <v>0</v>
      </c>
      <c r="CX177">
        <f>ROUND(Y177*Source!I632,9)</f>
        <v>19.61</v>
      </c>
      <c r="CY177">
        <f t="shared" si="83"/>
        <v>0</v>
      </c>
      <c r="CZ177">
        <f t="shared" si="84"/>
        <v>0</v>
      </c>
      <c r="DA177">
        <f t="shared" si="85"/>
        <v>1</v>
      </c>
      <c r="DB177">
        <f t="shared" si="73"/>
        <v>0</v>
      </c>
      <c r="DC177">
        <f t="shared" si="74"/>
        <v>0</v>
      </c>
      <c r="DD177" t="s">
        <v>3</v>
      </c>
      <c r="DE177" t="s">
        <v>3</v>
      </c>
      <c r="DF177">
        <f t="shared" si="75"/>
        <v>0</v>
      </c>
      <c r="DG177">
        <f t="shared" si="86"/>
        <v>0</v>
      </c>
      <c r="DH177">
        <f t="shared" si="87"/>
        <v>0</v>
      </c>
      <c r="DI177">
        <f t="shared" si="76"/>
        <v>0</v>
      </c>
      <c r="DJ177">
        <f t="shared" si="88"/>
        <v>0</v>
      </c>
      <c r="DK177">
        <v>0</v>
      </c>
    </row>
    <row r="178" spans="1:115" x14ac:dyDescent="0.2">
      <c r="A178">
        <f>ROW(Source!A633)</f>
        <v>633</v>
      </c>
      <c r="B178">
        <v>54346617</v>
      </c>
      <c r="C178">
        <v>54348143</v>
      </c>
      <c r="D178">
        <v>30515951</v>
      </c>
      <c r="E178">
        <v>30515945</v>
      </c>
      <c r="F178">
        <v>1</v>
      </c>
      <c r="G178">
        <v>30515945</v>
      </c>
      <c r="H178">
        <v>1</v>
      </c>
      <c r="I178" t="s">
        <v>380</v>
      </c>
      <c r="J178" t="s">
        <v>3</v>
      </c>
      <c r="K178" t="s">
        <v>381</v>
      </c>
      <c r="L178">
        <v>1191</v>
      </c>
      <c r="N178">
        <v>1013</v>
      </c>
      <c r="O178" t="s">
        <v>382</v>
      </c>
      <c r="P178" t="s">
        <v>382</v>
      </c>
      <c r="Q178">
        <v>1</v>
      </c>
      <c r="W178">
        <v>0</v>
      </c>
      <c r="X178">
        <v>476480486</v>
      </c>
      <c r="Y178">
        <f t="shared" si="72"/>
        <v>18.5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1</v>
      </c>
      <c r="AJ178">
        <v>1</v>
      </c>
      <c r="AK178">
        <v>1</v>
      </c>
      <c r="AL178">
        <v>1</v>
      </c>
      <c r="AN178">
        <v>0</v>
      </c>
      <c r="AO178">
        <v>1</v>
      </c>
      <c r="AP178">
        <v>0</v>
      </c>
      <c r="AQ178">
        <v>0</v>
      </c>
      <c r="AR178">
        <v>0</v>
      </c>
      <c r="AS178" t="s">
        <v>3</v>
      </c>
      <c r="AT178">
        <v>18.5</v>
      </c>
      <c r="AU178" t="s">
        <v>3</v>
      </c>
      <c r="AV178">
        <v>1</v>
      </c>
      <c r="AW178">
        <v>2</v>
      </c>
      <c r="AX178">
        <v>54348145</v>
      </c>
      <c r="AY178">
        <v>1</v>
      </c>
      <c r="AZ178">
        <v>0</v>
      </c>
      <c r="BA178">
        <v>306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0</v>
      </c>
      <c r="BI178">
        <v>0</v>
      </c>
      <c r="BJ178">
        <v>0</v>
      </c>
      <c r="BK178">
        <v>0</v>
      </c>
      <c r="BL178">
        <v>0</v>
      </c>
      <c r="BM178">
        <v>0</v>
      </c>
      <c r="BN178">
        <v>0</v>
      </c>
      <c r="BO178">
        <v>0</v>
      </c>
      <c r="BP178">
        <v>0</v>
      </c>
      <c r="BQ178">
        <v>0</v>
      </c>
      <c r="BR178">
        <v>0</v>
      </c>
      <c r="BS178">
        <v>0</v>
      </c>
      <c r="BT178">
        <v>0</v>
      </c>
      <c r="BU178">
        <v>0</v>
      </c>
      <c r="BV178">
        <v>0</v>
      </c>
      <c r="BW178">
        <v>0</v>
      </c>
      <c r="CX178">
        <f>ROUND(Y178*Source!I633,9)</f>
        <v>3.7</v>
      </c>
      <c r="CY178">
        <f t="shared" si="83"/>
        <v>0</v>
      </c>
      <c r="CZ178">
        <f t="shared" si="84"/>
        <v>0</v>
      </c>
      <c r="DA178">
        <f t="shared" si="85"/>
        <v>1</v>
      </c>
      <c r="DB178">
        <f t="shared" si="73"/>
        <v>0</v>
      </c>
      <c r="DC178">
        <f t="shared" si="74"/>
        <v>0</v>
      </c>
      <c r="DD178" t="s">
        <v>3</v>
      </c>
      <c r="DE178" t="s">
        <v>3</v>
      </c>
      <c r="DF178">
        <f t="shared" si="75"/>
        <v>0</v>
      </c>
      <c r="DG178">
        <f t="shared" si="86"/>
        <v>0</v>
      </c>
      <c r="DH178">
        <f t="shared" si="87"/>
        <v>0</v>
      </c>
      <c r="DI178">
        <f t="shared" si="76"/>
        <v>0</v>
      </c>
      <c r="DJ178">
        <f t="shared" si="88"/>
        <v>0</v>
      </c>
      <c r="DK178">
        <v>0</v>
      </c>
    </row>
    <row r="179" spans="1:115" x14ac:dyDescent="0.2">
      <c r="A179">
        <f>ROW(Source!A757)</f>
        <v>757</v>
      </c>
      <c r="B179">
        <v>54346617</v>
      </c>
      <c r="C179">
        <v>54348335</v>
      </c>
      <c r="D179">
        <v>30515951</v>
      </c>
      <c r="E179">
        <v>30515945</v>
      </c>
      <c r="F179">
        <v>1</v>
      </c>
      <c r="G179">
        <v>30515945</v>
      </c>
      <c r="H179">
        <v>1</v>
      </c>
      <c r="I179" t="s">
        <v>380</v>
      </c>
      <c r="J179" t="s">
        <v>3</v>
      </c>
      <c r="K179" t="s">
        <v>381</v>
      </c>
      <c r="L179">
        <v>1191</v>
      </c>
      <c r="N179">
        <v>1013</v>
      </c>
      <c r="O179" t="s">
        <v>382</v>
      </c>
      <c r="P179" t="s">
        <v>382</v>
      </c>
      <c r="Q179">
        <v>1</v>
      </c>
      <c r="W179">
        <v>0</v>
      </c>
      <c r="X179">
        <v>476480486</v>
      </c>
      <c r="Y179">
        <f t="shared" si="72"/>
        <v>1.8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1</v>
      </c>
      <c r="AJ179">
        <v>1</v>
      </c>
      <c r="AK179">
        <v>1</v>
      </c>
      <c r="AL179">
        <v>1</v>
      </c>
      <c r="AN179">
        <v>0</v>
      </c>
      <c r="AO179">
        <v>1</v>
      </c>
      <c r="AP179">
        <v>0</v>
      </c>
      <c r="AQ179">
        <v>0</v>
      </c>
      <c r="AR179">
        <v>0</v>
      </c>
      <c r="AS179" t="s">
        <v>3</v>
      </c>
      <c r="AT179">
        <v>1.8</v>
      </c>
      <c r="AU179" t="s">
        <v>3</v>
      </c>
      <c r="AV179">
        <v>1</v>
      </c>
      <c r="AW179">
        <v>2</v>
      </c>
      <c r="AX179">
        <v>54348337</v>
      </c>
      <c r="AY179">
        <v>1</v>
      </c>
      <c r="AZ179">
        <v>0</v>
      </c>
      <c r="BA179">
        <v>307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0</v>
      </c>
      <c r="BI179">
        <v>0</v>
      </c>
      <c r="BJ179">
        <v>0</v>
      </c>
      <c r="BK179">
        <v>0</v>
      </c>
      <c r="BL179">
        <v>0</v>
      </c>
      <c r="BM179">
        <v>0</v>
      </c>
      <c r="BN179">
        <v>0</v>
      </c>
      <c r="BO179">
        <v>0</v>
      </c>
      <c r="BP179">
        <v>0</v>
      </c>
      <c r="BQ179">
        <v>0</v>
      </c>
      <c r="BR179">
        <v>0</v>
      </c>
      <c r="BS179">
        <v>0</v>
      </c>
      <c r="BT179">
        <v>0</v>
      </c>
      <c r="BU179">
        <v>0</v>
      </c>
      <c r="BV179">
        <v>0</v>
      </c>
      <c r="BW179">
        <v>0</v>
      </c>
      <c r="CX179">
        <f>ROUND(Y179*Source!I757,9)</f>
        <v>10.8</v>
      </c>
      <c r="CY179">
        <f t="shared" si="83"/>
        <v>0</v>
      </c>
      <c r="CZ179">
        <f t="shared" si="84"/>
        <v>0</v>
      </c>
      <c r="DA179">
        <f t="shared" si="85"/>
        <v>1</v>
      </c>
      <c r="DB179">
        <f t="shared" si="73"/>
        <v>0</v>
      </c>
      <c r="DC179">
        <f t="shared" si="74"/>
        <v>0</v>
      </c>
      <c r="DD179" t="s">
        <v>3</v>
      </c>
      <c r="DE179" t="s">
        <v>3</v>
      </c>
      <c r="DF179">
        <f t="shared" si="75"/>
        <v>0</v>
      </c>
      <c r="DG179">
        <f t="shared" si="86"/>
        <v>0</v>
      </c>
      <c r="DH179">
        <f t="shared" si="87"/>
        <v>0</v>
      </c>
      <c r="DI179">
        <f t="shared" si="76"/>
        <v>0</v>
      </c>
      <c r="DJ179">
        <f t="shared" si="88"/>
        <v>0</v>
      </c>
      <c r="DK179">
        <v>0</v>
      </c>
    </row>
    <row r="180" spans="1:115" x14ac:dyDescent="0.2">
      <c r="A180">
        <f>ROW(Source!A758)</f>
        <v>758</v>
      </c>
      <c r="B180">
        <v>54346617</v>
      </c>
      <c r="C180">
        <v>54348338</v>
      </c>
      <c r="D180">
        <v>30515951</v>
      </c>
      <c r="E180">
        <v>30515945</v>
      </c>
      <c r="F180">
        <v>1</v>
      </c>
      <c r="G180">
        <v>30515945</v>
      </c>
      <c r="H180">
        <v>1</v>
      </c>
      <c r="I180" t="s">
        <v>380</v>
      </c>
      <c r="J180" t="s">
        <v>3</v>
      </c>
      <c r="K180" t="s">
        <v>381</v>
      </c>
      <c r="L180">
        <v>1191</v>
      </c>
      <c r="N180">
        <v>1013</v>
      </c>
      <c r="O180" t="s">
        <v>382</v>
      </c>
      <c r="P180" t="s">
        <v>382</v>
      </c>
      <c r="Q180">
        <v>1</v>
      </c>
      <c r="W180">
        <v>0</v>
      </c>
      <c r="X180">
        <v>476480486</v>
      </c>
      <c r="Y180">
        <f t="shared" si="72"/>
        <v>5.4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1</v>
      </c>
      <c r="AJ180">
        <v>1</v>
      </c>
      <c r="AK180">
        <v>1</v>
      </c>
      <c r="AL180">
        <v>1</v>
      </c>
      <c r="AN180">
        <v>0</v>
      </c>
      <c r="AO180">
        <v>1</v>
      </c>
      <c r="AP180">
        <v>0</v>
      </c>
      <c r="AQ180">
        <v>0</v>
      </c>
      <c r="AR180">
        <v>0</v>
      </c>
      <c r="AS180" t="s">
        <v>3</v>
      </c>
      <c r="AT180">
        <v>5.4</v>
      </c>
      <c r="AU180" t="s">
        <v>3</v>
      </c>
      <c r="AV180">
        <v>1</v>
      </c>
      <c r="AW180">
        <v>2</v>
      </c>
      <c r="AX180">
        <v>54348340</v>
      </c>
      <c r="AY180">
        <v>1</v>
      </c>
      <c r="AZ180">
        <v>0</v>
      </c>
      <c r="BA180">
        <v>308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0</v>
      </c>
      <c r="BI180">
        <v>0</v>
      </c>
      <c r="BJ180">
        <v>0</v>
      </c>
      <c r="BK180">
        <v>0</v>
      </c>
      <c r="BL180">
        <v>0</v>
      </c>
      <c r="BM180">
        <v>0</v>
      </c>
      <c r="BN180">
        <v>0</v>
      </c>
      <c r="BO180">
        <v>0</v>
      </c>
      <c r="BP180">
        <v>0</v>
      </c>
      <c r="BQ180">
        <v>0</v>
      </c>
      <c r="BR180">
        <v>0</v>
      </c>
      <c r="BS180">
        <v>0</v>
      </c>
      <c r="BT180">
        <v>0</v>
      </c>
      <c r="BU180">
        <v>0</v>
      </c>
      <c r="BV180">
        <v>0</v>
      </c>
      <c r="BW180">
        <v>0</v>
      </c>
      <c r="CX180">
        <f>ROUND(Y180*Source!I758,9)</f>
        <v>10.8</v>
      </c>
      <c r="CY180">
        <f t="shared" si="83"/>
        <v>0</v>
      </c>
      <c r="CZ180">
        <f t="shared" si="84"/>
        <v>0</v>
      </c>
      <c r="DA180">
        <f t="shared" si="85"/>
        <v>1</v>
      </c>
      <c r="DB180">
        <f t="shared" si="73"/>
        <v>0</v>
      </c>
      <c r="DC180">
        <f t="shared" si="74"/>
        <v>0</v>
      </c>
      <c r="DD180" t="s">
        <v>3</v>
      </c>
      <c r="DE180" t="s">
        <v>3</v>
      </c>
      <c r="DF180">
        <f t="shared" si="75"/>
        <v>0</v>
      </c>
      <c r="DG180">
        <f t="shared" si="86"/>
        <v>0</v>
      </c>
      <c r="DH180">
        <f t="shared" si="87"/>
        <v>0</v>
      </c>
      <c r="DI180">
        <f t="shared" si="76"/>
        <v>0</v>
      </c>
      <c r="DJ180">
        <f t="shared" si="88"/>
        <v>0</v>
      </c>
      <c r="DK180">
        <v>0</v>
      </c>
    </row>
    <row r="181" spans="1:115" x14ac:dyDescent="0.2">
      <c r="A181">
        <f>ROW(Source!A759)</f>
        <v>759</v>
      </c>
      <c r="B181">
        <v>54346617</v>
      </c>
      <c r="C181">
        <v>54348341</v>
      </c>
      <c r="D181">
        <v>30515951</v>
      </c>
      <c r="E181">
        <v>30515945</v>
      </c>
      <c r="F181">
        <v>1</v>
      </c>
      <c r="G181">
        <v>30515945</v>
      </c>
      <c r="H181">
        <v>1</v>
      </c>
      <c r="I181" t="s">
        <v>380</v>
      </c>
      <c r="J181" t="s">
        <v>3</v>
      </c>
      <c r="K181" t="s">
        <v>381</v>
      </c>
      <c r="L181">
        <v>1191</v>
      </c>
      <c r="N181">
        <v>1013</v>
      </c>
      <c r="O181" t="s">
        <v>382</v>
      </c>
      <c r="P181" t="s">
        <v>382</v>
      </c>
      <c r="Q181">
        <v>1</v>
      </c>
      <c r="W181">
        <v>0</v>
      </c>
      <c r="X181">
        <v>476480486</v>
      </c>
      <c r="Y181">
        <f t="shared" si="72"/>
        <v>1.8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1</v>
      </c>
      <c r="AJ181">
        <v>1</v>
      </c>
      <c r="AK181">
        <v>1</v>
      </c>
      <c r="AL181">
        <v>1</v>
      </c>
      <c r="AN181">
        <v>0</v>
      </c>
      <c r="AO181">
        <v>1</v>
      </c>
      <c r="AP181">
        <v>0</v>
      </c>
      <c r="AQ181">
        <v>0</v>
      </c>
      <c r="AR181">
        <v>0</v>
      </c>
      <c r="AS181" t="s">
        <v>3</v>
      </c>
      <c r="AT181">
        <v>1.8</v>
      </c>
      <c r="AU181" t="s">
        <v>3</v>
      </c>
      <c r="AV181">
        <v>1</v>
      </c>
      <c r="AW181">
        <v>2</v>
      </c>
      <c r="AX181">
        <v>54348343</v>
      </c>
      <c r="AY181">
        <v>1</v>
      </c>
      <c r="AZ181">
        <v>0</v>
      </c>
      <c r="BA181">
        <v>309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0</v>
      </c>
      <c r="BI181">
        <v>0</v>
      </c>
      <c r="BJ181">
        <v>0</v>
      </c>
      <c r="BK181">
        <v>0</v>
      </c>
      <c r="BL181">
        <v>0</v>
      </c>
      <c r="BM181">
        <v>0</v>
      </c>
      <c r="BN181">
        <v>0</v>
      </c>
      <c r="BO181">
        <v>0</v>
      </c>
      <c r="BP181">
        <v>0</v>
      </c>
      <c r="BQ181">
        <v>0</v>
      </c>
      <c r="BR181">
        <v>0</v>
      </c>
      <c r="BS181">
        <v>0</v>
      </c>
      <c r="BT181">
        <v>0</v>
      </c>
      <c r="BU181">
        <v>0</v>
      </c>
      <c r="BV181">
        <v>0</v>
      </c>
      <c r="BW181">
        <v>0</v>
      </c>
      <c r="CX181">
        <f>ROUND(Y181*Source!I759,9)</f>
        <v>30.6</v>
      </c>
      <c r="CY181">
        <f t="shared" si="83"/>
        <v>0</v>
      </c>
      <c r="CZ181">
        <f t="shared" si="84"/>
        <v>0</v>
      </c>
      <c r="DA181">
        <f t="shared" si="85"/>
        <v>1</v>
      </c>
      <c r="DB181">
        <f t="shared" si="73"/>
        <v>0</v>
      </c>
      <c r="DC181">
        <f t="shared" si="74"/>
        <v>0</v>
      </c>
      <c r="DD181" t="s">
        <v>3</v>
      </c>
      <c r="DE181" t="s">
        <v>3</v>
      </c>
      <c r="DF181">
        <f t="shared" si="75"/>
        <v>0</v>
      </c>
      <c r="DG181">
        <f t="shared" si="86"/>
        <v>0</v>
      </c>
      <c r="DH181">
        <f t="shared" si="87"/>
        <v>0</v>
      </c>
      <c r="DI181">
        <f t="shared" si="76"/>
        <v>0</v>
      </c>
      <c r="DJ181">
        <f t="shared" si="88"/>
        <v>0</v>
      </c>
      <c r="DK181">
        <v>0</v>
      </c>
    </row>
    <row r="182" spans="1:115" x14ac:dyDescent="0.2">
      <c r="A182">
        <f>ROW(Source!A760)</f>
        <v>760</v>
      </c>
      <c r="B182">
        <v>54346617</v>
      </c>
      <c r="C182">
        <v>54348344</v>
      </c>
      <c r="D182">
        <v>30515951</v>
      </c>
      <c r="E182">
        <v>30515945</v>
      </c>
      <c r="F182">
        <v>1</v>
      </c>
      <c r="G182">
        <v>30515945</v>
      </c>
      <c r="H182">
        <v>1</v>
      </c>
      <c r="I182" t="s">
        <v>380</v>
      </c>
      <c r="J182" t="s">
        <v>3</v>
      </c>
      <c r="K182" t="s">
        <v>381</v>
      </c>
      <c r="L182">
        <v>1191</v>
      </c>
      <c r="N182">
        <v>1013</v>
      </c>
      <c r="O182" t="s">
        <v>382</v>
      </c>
      <c r="P182" t="s">
        <v>382</v>
      </c>
      <c r="Q182">
        <v>1</v>
      </c>
      <c r="W182">
        <v>0</v>
      </c>
      <c r="X182">
        <v>476480486</v>
      </c>
      <c r="Y182">
        <f t="shared" si="72"/>
        <v>2.7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1</v>
      </c>
      <c r="AJ182">
        <v>1</v>
      </c>
      <c r="AK182">
        <v>1</v>
      </c>
      <c r="AL182">
        <v>1</v>
      </c>
      <c r="AN182">
        <v>0</v>
      </c>
      <c r="AO182">
        <v>1</v>
      </c>
      <c r="AP182">
        <v>0</v>
      </c>
      <c r="AQ182">
        <v>0</v>
      </c>
      <c r="AR182">
        <v>0</v>
      </c>
      <c r="AS182" t="s">
        <v>3</v>
      </c>
      <c r="AT182">
        <v>2.7</v>
      </c>
      <c r="AU182" t="s">
        <v>3</v>
      </c>
      <c r="AV182">
        <v>1</v>
      </c>
      <c r="AW182">
        <v>2</v>
      </c>
      <c r="AX182">
        <v>54348346</v>
      </c>
      <c r="AY182">
        <v>1</v>
      </c>
      <c r="AZ182">
        <v>0</v>
      </c>
      <c r="BA182">
        <v>310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0</v>
      </c>
      <c r="BI182">
        <v>0</v>
      </c>
      <c r="BJ182">
        <v>0</v>
      </c>
      <c r="BK182">
        <v>0</v>
      </c>
      <c r="BL182">
        <v>0</v>
      </c>
      <c r="BM182">
        <v>0</v>
      </c>
      <c r="BN182">
        <v>0</v>
      </c>
      <c r="BO182">
        <v>0</v>
      </c>
      <c r="BP182">
        <v>0</v>
      </c>
      <c r="BQ182">
        <v>0</v>
      </c>
      <c r="BR182">
        <v>0</v>
      </c>
      <c r="BS182">
        <v>0</v>
      </c>
      <c r="BT182">
        <v>0</v>
      </c>
      <c r="BU182">
        <v>0</v>
      </c>
      <c r="BV182">
        <v>0</v>
      </c>
      <c r="BW182">
        <v>0</v>
      </c>
      <c r="CX182">
        <f>ROUND(Y182*Source!I760,9)</f>
        <v>180.9</v>
      </c>
      <c r="CY182">
        <f t="shared" si="83"/>
        <v>0</v>
      </c>
      <c r="CZ182">
        <f t="shared" si="84"/>
        <v>0</v>
      </c>
      <c r="DA182">
        <f t="shared" si="85"/>
        <v>1</v>
      </c>
      <c r="DB182">
        <f t="shared" si="73"/>
        <v>0</v>
      </c>
      <c r="DC182">
        <f t="shared" si="74"/>
        <v>0</v>
      </c>
      <c r="DD182" t="s">
        <v>3</v>
      </c>
      <c r="DE182" t="s">
        <v>3</v>
      </c>
      <c r="DF182">
        <f t="shared" si="75"/>
        <v>0</v>
      </c>
      <c r="DG182">
        <f t="shared" si="86"/>
        <v>0</v>
      </c>
      <c r="DH182">
        <f t="shared" si="87"/>
        <v>0</v>
      </c>
      <c r="DI182">
        <f t="shared" si="76"/>
        <v>0</v>
      </c>
      <c r="DJ182">
        <f t="shared" si="88"/>
        <v>0</v>
      </c>
      <c r="DK182">
        <v>0</v>
      </c>
    </row>
    <row r="183" spans="1:115" x14ac:dyDescent="0.2">
      <c r="A183">
        <f>ROW(Source!A761)</f>
        <v>761</v>
      </c>
      <c r="B183">
        <v>54346617</v>
      </c>
      <c r="C183">
        <v>54348347</v>
      </c>
      <c r="D183">
        <v>30515951</v>
      </c>
      <c r="E183">
        <v>30515945</v>
      </c>
      <c r="F183">
        <v>1</v>
      </c>
      <c r="G183">
        <v>30515945</v>
      </c>
      <c r="H183">
        <v>1</v>
      </c>
      <c r="I183" t="s">
        <v>380</v>
      </c>
      <c r="J183" t="s">
        <v>3</v>
      </c>
      <c r="K183" t="s">
        <v>381</v>
      </c>
      <c r="L183">
        <v>1191</v>
      </c>
      <c r="N183">
        <v>1013</v>
      </c>
      <c r="O183" t="s">
        <v>382</v>
      </c>
      <c r="P183" t="s">
        <v>382</v>
      </c>
      <c r="Q183">
        <v>1</v>
      </c>
      <c r="W183">
        <v>0</v>
      </c>
      <c r="X183">
        <v>476480486</v>
      </c>
      <c r="Y183">
        <f t="shared" si="72"/>
        <v>1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1</v>
      </c>
      <c r="AJ183">
        <v>1</v>
      </c>
      <c r="AK183">
        <v>1</v>
      </c>
      <c r="AL183">
        <v>1</v>
      </c>
      <c r="AN183">
        <v>0</v>
      </c>
      <c r="AO183">
        <v>1</v>
      </c>
      <c r="AP183">
        <v>0</v>
      </c>
      <c r="AQ183">
        <v>0</v>
      </c>
      <c r="AR183">
        <v>0</v>
      </c>
      <c r="AS183" t="s">
        <v>3</v>
      </c>
      <c r="AT183">
        <v>1</v>
      </c>
      <c r="AU183" t="s">
        <v>3</v>
      </c>
      <c r="AV183">
        <v>1</v>
      </c>
      <c r="AW183">
        <v>2</v>
      </c>
      <c r="AX183">
        <v>54348349</v>
      </c>
      <c r="AY183">
        <v>1</v>
      </c>
      <c r="AZ183">
        <v>0</v>
      </c>
      <c r="BA183">
        <v>311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0</v>
      </c>
      <c r="BI183">
        <v>0</v>
      </c>
      <c r="BJ183">
        <v>0</v>
      </c>
      <c r="BK183">
        <v>0</v>
      </c>
      <c r="BL183">
        <v>0</v>
      </c>
      <c r="BM183">
        <v>0</v>
      </c>
      <c r="BN183">
        <v>0</v>
      </c>
      <c r="BO183">
        <v>0</v>
      </c>
      <c r="BP183">
        <v>0</v>
      </c>
      <c r="BQ183">
        <v>0</v>
      </c>
      <c r="BR183">
        <v>0</v>
      </c>
      <c r="BS183">
        <v>0</v>
      </c>
      <c r="BT183">
        <v>0</v>
      </c>
      <c r="BU183">
        <v>0</v>
      </c>
      <c r="BV183">
        <v>0</v>
      </c>
      <c r="BW183">
        <v>0</v>
      </c>
      <c r="CX183">
        <f>ROUND(Y183*Source!I761,9)</f>
        <v>13</v>
      </c>
      <c r="CY183">
        <f t="shared" si="83"/>
        <v>0</v>
      </c>
      <c r="CZ183">
        <f t="shared" si="84"/>
        <v>0</v>
      </c>
      <c r="DA183">
        <f t="shared" si="85"/>
        <v>1</v>
      </c>
      <c r="DB183">
        <f t="shared" si="73"/>
        <v>0</v>
      </c>
      <c r="DC183">
        <f t="shared" si="74"/>
        <v>0</v>
      </c>
      <c r="DD183" t="s">
        <v>3</v>
      </c>
      <c r="DE183" t="s">
        <v>3</v>
      </c>
      <c r="DF183">
        <f t="shared" si="75"/>
        <v>0</v>
      </c>
      <c r="DG183">
        <f t="shared" si="86"/>
        <v>0</v>
      </c>
      <c r="DH183">
        <f t="shared" si="87"/>
        <v>0</v>
      </c>
      <c r="DI183">
        <f t="shared" si="76"/>
        <v>0</v>
      </c>
      <c r="DJ183">
        <f t="shared" si="88"/>
        <v>0</v>
      </c>
      <c r="DK183">
        <v>0</v>
      </c>
    </row>
    <row r="184" spans="1:115" x14ac:dyDescent="0.2">
      <c r="A184">
        <f>ROW(Source!A762)</f>
        <v>762</v>
      </c>
      <c r="B184">
        <v>54346617</v>
      </c>
      <c r="C184">
        <v>54348350</v>
      </c>
      <c r="D184">
        <v>30515951</v>
      </c>
      <c r="E184">
        <v>30515945</v>
      </c>
      <c r="F184">
        <v>1</v>
      </c>
      <c r="G184">
        <v>30515945</v>
      </c>
      <c r="H184">
        <v>1</v>
      </c>
      <c r="I184" t="s">
        <v>380</v>
      </c>
      <c r="J184" t="s">
        <v>3</v>
      </c>
      <c r="K184" t="s">
        <v>381</v>
      </c>
      <c r="L184">
        <v>1191</v>
      </c>
      <c r="N184">
        <v>1013</v>
      </c>
      <c r="O184" t="s">
        <v>382</v>
      </c>
      <c r="P184" t="s">
        <v>382</v>
      </c>
      <c r="Q184">
        <v>1</v>
      </c>
      <c r="W184">
        <v>0</v>
      </c>
      <c r="X184">
        <v>476480486</v>
      </c>
      <c r="Y184">
        <f t="shared" si="72"/>
        <v>1.8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1</v>
      </c>
      <c r="AJ184">
        <v>1</v>
      </c>
      <c r="AK184">
        <v>1</v>
      </c>
      <c r="AL184">
        <v>1</v>
      </c>
      <c r="AN184">
        <v>0</v>
      </c>
      <c r="AO184">
        <v>1</v>
      </c>
      <c r="AP184">
        <v>0</v>
      </c>
      <c r="AQ184">
        <v>0</v>
      </c>
      <c r="AR184">
        <v>0</v>
      </c>
      <c r="AS184" t="s">
        <v>3</v>
      </c>
      <c r="AT184">
        <v>1.8</v>
      </c>
      <c r="AU184" t="s">
        <v>3</v>
      </c>
      <c r="AV184">
        <v>1</v>
      </c>
      <c r="AW184">
        <v>2</v>
      </c>
      <c r="AX184">
        <v>54348352</v>
      </c>
      <c r="AY184">
        <v>1</v>
      </c>
      <c r="AZ184">
        <v>0</v>
      </c>
      <c r="BA184">
        <v>312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0</v>
      </c>
      <c r="BI184">
        <v>0</v>
      </c>
      <c r="BJ184">
        <v>0</v>
      </c>
      <c r="BK184">
        <v>0</v>
      </c>
      <c r="BL184">
        <v>0</v>
      </c>
      <c r="BM184">
        <v>0</v>
      </c>
      <c r="BN184">
        <v>0</v>
      </c>
      <c r="BO184">
        <v>0</v>
      </c>
      <c r="BP184">
        <v>0</v>
      </c>
      <c r="BQ184">
        <v>0</v>
      </c>
      <c r="BR184">
        <v>0</v>
      </c>
      <c r="BS184">
        <v>0</v>
      </c>
      <c r="BT184">
        <v>0</v>
      </c>
      <c r="BU184">
        <v>0</v>
      </c>
      <c r="BV184">
        <v>0</v>
      </c>
      <c r="BW184">
        <v>0</v>
      </c>
      <c r="CX184">
        <f>ROUND(Y184*Source!I762,9)</f>
        <v>23.4</v>
      </c>
      <c r="CY184">
        <f t="shared" si="83"/>
        <v>0</v>
      </c>
      <c r="CZ184">
        <f t="shared" si="84"/>
        <v>0</v>
      </c>
      <c r="DA184">
        <f t="shared" si="85"/>
        <v>1</v>
      </c>
      <c r="DB184">
        <f t="shared" si="73"/>
        <v>0</v>
      </c>
      <c r="DC184">
        <f t="shared" si="74"/>
        <v>0</v>
      </c>
      <c r="DD184" t="s">
        <v>3</v>
      </c>
      <c r="DE184" t="s">
        <v>3</v>
      </c>
      <c r="DF184">
        <f t="shared" si="75"/>
        <v>0</v>
      </c>
      <c r="DG184">
        <f t="shared" si="86"/>
        <v>0</v>
      </c>
      <c r="DH184">
        <f t="shared" si="87"/>
        <v>0</v>
      </c>
      <c r="DI184">
        <f t="shared" si="76"/>
        <v>0</v>
      </c>
      <c r="DJ184">
        <f t="shared" si="88"/>
        <v>0</v>
      </c>
      <c r="DK184">
        <v>0</v>
      </c>
    </row>
    <row r="185" spans="1:115" x14ac:dyDescent="0.2">
      <c r="A185">
        <f>ROW(Source!A763)</f>
        <v>763</v>
      </c>
      <c r="B185">
        <v>54346617</v>
      </c>
      <c r="C185">
        <v>54348353</v>
      </c>
      <c r="D185">
        <v>30515951</v>
      </c>
      <c r="E185">
        <v>30515945</v>
      </c>
      <c r="F185">
        <v>1</v>
      </c>
      <c r="G185">
        <v>30515945</v>
      </c>
      <c r="H185">
        <v>1</v>
      </c>
      <c r="I185" t="s">
        <v>380</v>
      </c>
      <c r="J185" t="s">
        <v>3</v>
      </c>
      <c r="K185" t="s">
        <v>381</v>
      </c>
      <c r="L185">
        <v>1191</v>
      </c>
      <c r="N185">
        <v>1013</v>
      </c>
      <c r="O185" t="s">
        <v>382</v>
      </c>
      <c r="P185" t="s">
        <v>382</v>
      </c>
      <c r="Q185">
        <v>1</v>
      </c>
      <c r="W185">
        <v>0</v>
      </c>
      <c r="X185">
        <v>476480486</v>
      </c>
      <c r="Y185">
        <f t="shared" si="72"/>
        <v>3.6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1</v>
      </c>
      <c r="AJ185">
        <v>1</v>
      </c>
      <c r="AK185">
        <v>1</v>
      </c>
      <c r="AL185">
        <v>1</v>
      </c>
      <c r="AN185">
        <v>0</v>
      </c>
      <c r="AO185">
        <v>1</v>
      </c>
      <c r="AP185">
        <v>0</v>
      </c>
      <c r="AQ185">
        <v>0</v>
      </c>
      <c r="AR185">
        <v>0</v>
      </c>
      <c r="AS185" t="s">
        <v>3</v>
      </c>
      <c r="AT185">
        <v>3.6</v>
      </c>
      <c r="AU185" t="s">
        <v>3</v>
      </c>
      <c r="AV185">
        <v>1</v>
      </c>
      <c r="AW185">
        <v>2</v>
      </c>
      <c r="AX185">
        <v>54348355</v>
      </c>
      <c r="AY185">
        <v>1</v>
      </c>
      <c r="AZ185">
        <v>0</v>
      </c>
      <c r="BA185">
        <v>313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0</v>
      </c>
      <c r="BI185">
        <v>0</v>
      </c>
      <c r="BJ185">
        <v>0</v>
      </c>
      <c r="BK185">
        <v>0</v>
      </c>
      <c r="BL185">
        <v>0</v>
      </c>
      <c r="BM185">
        <v>0</v>
      </c>
      <c r="BN185">
        <v>0</v>
      </c>
      <c r="BO185">
        <v>0</v>
      </c>
      <c r="BP185">
        <v>0</v>
      </c>
      <c r="BQ185">
        <v>0</v>
      </c>
      <c r="BR185">
        <v>0</v>
      </c>
      <c r="BS185">
        <v>0</v>
      </c>
      <c r="BT185">
        <v>0</v>
      </c>
      <c r="BU185">
        <v>0</v>
      </c>
      <c r="BV185">
        <v>0</v>
      </c>
      <c r="BW185">
        <v>0</v>
      </c>
      <c r="CX185">
        <f>ROUND(Y185*Source!I763,9)</f>
        <v>46.8</v>
      </c>
      <c r="CY185">
        <f t="shared" si="83"/>
        <v>0</v>
      </c>
      <c r="CZ185">
        <f t="shared" si="84"/>
        <v>0</v>
      </c>
      <c r="DA185">
        <f t="shared" si="85"/>
        <v>1</v>
      </c>
      <c r="DB185">
        <f t="shared" si="73"/>
        <v>0</v>
      </c>
      <c r="DC185">
        <f t="shared" si="74"/>
        <v>0</v>
      </c>
      <c r="DD185" t="s">
        <v>3</v>
      </c>
      <c r="DE185" t="s">
        <v>3</v>
      </c>
      <c r="DF185">
        <f t="shared" si="75"/>
        <v>0</v>
      </c>
      <c r="DG185">
        <f t="shared" si="86"/>
        <v>0</v>
      </c>
      <c r="DH185">
        <f t="shared" si="87"/>
        <v>0</v>
      </c>
      <c r="DI185">
        <f t="shared" si="76"/>
        <v>0</v>
      </c>
      <c r="DJ185">
        <f t="shared" si="88"/>
        <v>0</v>
      </c>
      <c r="DK185">
        <v>0</v>
      </c>
    </row>
    <row r="186" spans="1:115" x14ac:dyDescent="0.2">
      <c r="A186">
        <f>ROW(Source!A764)</f>
        <v>764</v>
      </c>
      <c r="B186">
        <v>54346617</v>
      </c>
      <c r="C186">
        <v>54348356</v>
      </c>
      <c r="D186">
        <v>30515951</v>
      </c>
      <c r="E186">
        <v>30515945</v>
      </c>
      <c r="F186">
        <v>1</v>
      </c>
      <c r="G186">
        <v>30515945</v>
      </c>
      <c r="H186">
        <v>1</v>
      </c>
      <c r="I186" t="s">
        <v>380</v>
      </c>
      <c r="J186" t="s">
        <v>3</v>
      </c>
      <c r="K186" t="s">
        <v>381</v>
      </c>
      <c r="L186">
        <v>1191</v>
      </c>
      <c r="N186">
        <v>1013</v>
      </c>
      <c r="O186" t="s">
        <v>382</v>
      </c>
      <c r="P186" t="s">
        <v>382</v>
      </c>
      <c r="Q186">
        <v>1</v>
      </c>
      <c r="W186">
        <v>0</v>
      </c>
      <c r="X186">
        <v>476480486</v>
      </c>
      <c r="Y186">
        <f t="shared" si="72"/>
        <v>0.15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1</v>
      </c>
      <c r="AJ186">
        <v>1</v>
      </c>
      <c r="AK186">
        <v>1</v>
      </c>
      <c r="AL186">
        <v>1</v>
      </c>
      <c r="AN186">
        <v>0</v>
      </c>
      <c r="AO186">
        <v>1</v>
      </c>
      <c r="AP186">
        <v>0</v>
      </c>
      <c r="AQ186">
        <v>0</v>
      </c>
      <c r="AR186">
        <v>0</v>
      </c>
      <c r="AS186" t="s">
        <v>3</v>
      </c>
      <c r="AT186">
        <v>0.15</v>
      </c>
      <c r="AU186" t="s">
        <v>3</v>
      </c>
      <c r="AV186">
        <v>1</v>
      </c>
      <c r="AW186">
        <v>2</v>
      </c>
      <c r="AX186">
        <v>54348358</v>
      </c>
      <c r="AY186">
        <v>1</v>
      </c>
      <c r="AZ186">
        <v>0</v>
      </c>
      <c r="BA186">
        <v>314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0</v>
      </c>
      <c r="BI186">
        <v>0</v>
      </c>
      <c r="BJ186">
        <v>0</v>
      </c>
      <c r="BK186">
        <v>0</v>
      </c>
      <c r="BL186">
        <v>0</v>
      </c>
      <c r="BM186">
        <v>0</v>
      </c>
      <c r="BN186">
        <v>0</v>
      </c>
      <c r="BO186">
        <v>0</v>
      </c>
      <c r="BP186">
        <v>0</v>
      </c>
      <c r="BQ186">
        <v>0</v>
      </c>
      <c r="BR186">
        <v>0</v>
      </c>
      <c r="BS186">
        <v>0</v>
      </c>
      <c r="BT186">
        <v>0</v>
      </c>
      <c r="BU186">
        <v>0</v>
      </c>
      <c r="BV186">
        <v>0</v>
      </c>
      <c r="BW186">
        <v>0</v>
      </c>
      <c r="CX186">
        <f>ROUND(Y186*Source!I764,9)</f>
        <v>1.95</v>
      </c>
      <c r="CY186">
        <f t="shared" si="83"/>
        <v>0</v>
      </c>
      <c r="CZ186">
        <f t="shared" si="84"/>
        <v>0</v>
      </c>
      <c r="DA186">
        <f t="shared" si="85"/>
        <v>1</v>
      </c>
      <c r="DB186">
        <f t="shared" si="73"/>
        <v>0</v>
      </c>
      <c r="DC186">
        <f t="shared" si="74"/>
        <v>0</v>
      </c>
      <c r="DD186" t="s">
        <v>3</v>
      </c>
      <c r="DE186" t="s">
        <v>3</v>
      </c>
      <c r="DF186">
        <f t="shared" si="75"/>
        <v>0</v>
      </c>
      <c r="DG186">
        <f t="shared" si="86"/>
        <v>0</v>
      </c>
      <c r="DH186">
        <f t="shared" si="87"/>
        <v>0</v>
      </c>
      <c r="DI186">
        <f t="shared" si="76"/>
        <v>0</v>
      </c>
      <c r="DJ186">
        <f t="shared" si="88"/>
        <v>0</v>
      </c>
      <c r="DK186">
        <v>0</v>
      </c>
    </row>
    <row r="859" spans="9:9" x14ac:dyDescent="0.2">
      <c r="I859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R314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44" x14ac:dyDescent="0.2">
      <c r="A1">
        <f>ROW(Source!A28)</f>
        <v>28</v>
      </c>
      <c r="B1">
        <v>54346775</v>
      </c>
      <c r="C1">
        <v>54346772</v>
      </c>
      <c r="D1">
        <v>30515951</v>
      </c>
      <c r="E1">
        <v>30515945</v>
      </c>
      <c r="F1">
        <v>1</v>
      </c>
      <c r="G1">
        <v>30515945</v>
      </c>
      <c r="H1">
        <v>1</v>
      </c>
      <c r="I1" t="s">
        <v>380</v>
      </c>
      <c r="J1" t="s">
        <v>3</v>
      </c>
      <c r="K1" t="s">
        <v>381</v>
      </c>
      <c r="L1">
        <v>1191</v>
      </c>
      <c r="N1">
        <v>1013</v>
      </c>
      <c r="O1" t="s">
        <v>382</v>
      </c>
      <c r="P1" t="s">
        <v>382</v>
      </c>
      <c r="Q1">
        <v>1</v>
      </c>
      <c r="X1">
        <v>1.54</v>
      </c>
      <c r="Y1">
        <v>0</v>
      </c>
      <c r="Z1">
        <v>0</v>
      </c>
      <c r="AA1">
        <v>0</v>
      </c>
      <c r="AB1">
        <v>0</v>
      </c>
      <c r="AC1">
        <v>0</v>
      </c>
      <c r="AD1">
        <v>1</v>
      </c>
      <c r="AE1">
        <v>1</v>
      </c>
      <c r="AF1" t="s">
        <v>3</v>
      </c>
      <c r="AG1">
        <v>1.54</v>
      </c>
      <c r="AH1">
        <v>2</v>
      </c>
      <c r="AI1">
        <v>54346773</v>
      </c>
      <c r="AJ1">
        <v>1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">
      <c r="A2">
        <f>ROW(Source!A28)</f>
        <v>28</v>
      </c>
      <c r="B2">
        <v>54346776</v>
      </c>
      <c r="C2">
        <v>54346772</v>
      </c>
      <c r="D2">
        <v>30595321</v>
      </c>
      <c r="E2">
        <v>1</v>
      </c>
      <c r="F2">
        <v>1</v>
      </c>
      <c r="G2">
        <v>30515945</v>
      </c>
      <c r="H2">
        <v>2</v>
      </c>
      <c r="I2" t="s">
        <v>383</v>
      </c>
      <c r="J2" t="s">
        <v>384</v>
      </c>
      <c r="K2" t="s">
        <v>385</v>
      </c>
      <c r="L2">
        <v>1367</v>
      </c>
      <c r="N2">
        <v>1011</v>
      </c>
      <c r="O2" t="s">
        <v>162</v>
      </c>
      <c r="P2" t="s">
        <v>162</v>
      </c>
      <c r="Q2">
        <v>1</v>
      </c>
      <c r="X2">
        <v>0.75</v>
      </c>
      <c r="Y2">
        <v>0</v>
      </c>
      <c r="Z2">
        <v>190.93</v>
      </c>
      <c r="AA2">
        <v>18.149999999999999</v>
      </c>
      <c r="AB2">
        <v>0</v>
      </c>
      <c r="AC2">
        <v>0</v>
      </c>
      <c r="AD2">
        <v>1</v>
      </c>
      <c r="AE2">
        <v>0</v>
      </c>
      <c r="AF2" t="s">
        <v>3</v>
      </c>
      <c r="AG2">
        <v>0.75</v>
      </c>
      <c r="AH2">
        <v>2</v>
      </c>
      <c r="AI2">
        <v>54346774</v>
      </c>
      <c r="AJ2">
        <v>2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">
      <c r="A3">
        <f>ROW(Source!A29)</f>
        <v>29</v>
      </c>
      <c r="B3">
        <v>54346783</v>
      </c>
      <c r="C3">
        <v>54346777</v>
      </c>
      <c r="D3">
        <v>30515951</v>
      </c>
      <c r="E3">
        <v>30515945</v>
      </c>
      <c r="F3">
        <v>1</v>
      </c>
      <c r="G3">
        <v>30515945</v>
      </c>
      <c r="H3">
        <v>1</v>
      </c>
      <c r="I3" t="s">
        <v>380</v>
      </c>
      <c r="J3" t="s">
        <v>3</v>
      </c>
      <c r="K3" t="s">
        <v>381</v>
      </c>
      <c r="L3">
        <v>1191</v>
      </c>
      <c r="N3">
        <v>1013</v>
      </c>
      <c r="O3" t="s">
        <v>382</v>
      </c>
      <c r="P3" t="s">
        <v>382</v>
      </c>
      <c r="Q3">
        <v>1</v>
      </c>
      <c r="X3">
        <v>51.1</v>
      </c>
      <c r="Y3">
        <v>0</v>
      </c>
      <c r="Z3">
        <v>0</v>
      </c>
      <c r="AA3">
        <v>0</v>
      </c>
      <c r="AB3">
        <v>0</v>
      </c>
      <c r="AC3">
        <v>0</v>
      </c>
      <c r="AD3">
        <v>1</v>
      </c>
      <c r="AE3">
        <v>1</v>
      </c>
      <c r="AF3" t="s">
        <v>35</v>
      </c>
      <c r="AG3">
        <v>15.33</v>
      </c>
      <c r="AH3">
        <v>2</v>
      </c>
      <c r="AI3">
        <v>54346778</v>
      </c>
      <c r="AJ3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">
      <c r="A4">
        <f>ROW(Source!A29)</f>
        <v>29</v>
      </c>
      <c r="B4">
        <v>54346784</v>
      </c>
      <c r="C4">
        <v>54346777</v>
      </c>
      <c r="D4">
        <v>30595280</v>
      </c>
      <c r="E4">
        <v>1</v>
      </c>
      <c r="F4">
        <v>1</v>
      </c>
      <c r="G4">
        <v>30515945</v>
      </c>
      <c r="H4">
        <v>2</v>
      </c>
      <c r="I4" t="s">
        <v>386</v>
      </c>
      <c r="J4" t="s">
        <v>387</v>
      </c>
      <c r="K4" t="s">
        <v>388</v>
      </c>
      <c r="L4">
        <v>1367</v>
      </c>
      <c r="N4">
        <v>1011</v>
      </c>
      <c r="O4" t="s">
        <v>162</v>
      </c>
      <c r="P4" t="s">
        <v>162</v>
      </c>
      <c r="Q4">
        <v>1</v>
      </c>
      <c r="X4">
        <v>6.87</v>
      </c>
      <c r="Y4">
        <v>0</v>
      </c>
      <c r="Z4">
        <v>97.24</v>
      </c>
      <c r="AA4">
        <v>12.9</v>
      </c>
      <c r="AB4">
        <v>0</v>
      </c>
      <c r="AC4">
        <v>0</v>
      </c>
      <c r="AD4">
        <v>1</v>
      </c>
      <c r="AE4">
        <v>0</v>
      </c>
      <c r="AF4" t="s">
        <v>35</v>
      </c>
      <c r="AG4">
        <v>2.0609999999999999</v>
      </c>
      <c r="AH4">
        <v>2</v>
      </c>
      <c r="AI4">
        <v>54346779</v>
      </c>
      <c r="AJ4">
        <v>4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">
      <c r="A5">
        <f>ROW(Source!A29)</f>
        <v>29</v>
      </c>
      <c r="B5">
        <v>54346785</v>
      </c>
      <c r="C5">
        <v>54346777</v>
      </c>
      <c r="D5">
        <v>30595422</v>
      </c>
      <c r="E5">
        <v>1</v>
      </c>
      <c r="F5">
        <v>1</v>
      </c>
      <c r="G5">
        <v>30515945</v>
      </c>
      <c r="H5">
        <v>2</v>
      </c>
      <c r="I5" t="s">
        <v>389</v>
      </c>
      <c r="J5" t="s">
        <v>390</v>
      </c>
      <c r="K5" t="s">
        <v>391</v>
      </c>
      <c r="L5">
        <v>1367</v>
      </c>
      <c r="N5">
        <v>1011</v>
      </c>
      <c r="O5" t="s">
        <v>162</v>
      </c>
      <c r="P5" t="s">
        <v>162</v>
      </c>
      <c r="Q5">
        <v>1</v>
      </c>
      <c r="X5">
        <v>13</v>
      </c>
      <c r="Y5">
        <v>0</v>
      </c>
      <c r="Z5">
        <v>202.53</v>
      </c>
      <c r="AA5">
        <v>18</v>
      </c>
      <c r="AB5">
        <v>0</v>
      </c>
      <c r="AC5">
        <v>0</v>
      </c>
      <c r="AD5">
        <v>1</v>
      </c>
      <c r="AE5">
        <v>0</v>
      </c>
      <c r="AF5" t="s">
        <v>35</v>
      </c>
      <c r="AG5">
        <v>3.9</v>
      </c>
      <c r="AH5">
        <v>2</v>
      </c>
      <c r="AI5">
        <v>54346780</v>
      </c>
      <c r="AJ5">
        <v>5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">
      <c r="A6">
        <f>ROW(Source!A29)</f>
        <v>29</v>
      </c>
      <c r="B6">
        <v>54346786</v>
      </c>
      <c r="C6">
        <v>54346777</v>
      </c>
      <c r="D6">
        <v>30516999</v>
      </c>
      <c r="E6">
        <v>30515945</v>
      </c>
      <c r="F6">
        <v>1</v>
      </c>
      <c r="G6">
        <v>30515945</v>
      </c>
      <c r="H6">
        <v>2</v>
      </c>
      <c r="I6" t="s">
        <v>392</v>
      </c>
      <c r="J6" t="s">
        <v>3</v>
      </c>
      <c r="K6" t="s">
        <v>393</v>
      </c>
      <c r="L6">
        <v>1344</v>
      </c>
      <c r="N6">
        <v>1008</v>
      </c>
      <c r="O6" t="s">
        <v>394</v>
      </c>
      <c r="P6" t="s">
        <v>394</v>
      </c>
      <c r="Q6">
        <v>1</v>
      </c>
      <c r="X6">
        <v>205.45</v>
      </c>
      <c r="Y6">
        <v>0</v>
      </c>
      <c r="Z6">
        <v>1</v>
      </c>
      <c r="AA6">
        <v>0</v>
      </c>
      <c r="AB6">
        <v>0</v>
      </c>
      <c r="AC6">
        <v>0</v>
      </c>
      <c r="AD6">
        <v>1</v>
      </c>
      <c r="AE6">
        <v>0</v>
      </c>
      <c r="AF6" t="s">
        <v>35</v>
      </c>
      <c r="AG6">
        <v>61.634999999999991</v>
      </c>
      <c r="AH6">
        <v>2</v>
      </c>
      <c r="AI6">
        <v>54346781</v>
      </c>
      <c r="AJ6">
        <v>6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">
      <c r="A7">
        <f>ROW(Source!A29)</f>
        <v>29</v>
      </c>
      <c r="B7">
        <v>54346787</v>
      </c>
      <c r="C7">
        <v>54346777</v>
      </c>
      <c r="D7">
        <v>30536867</v>
      </c>
      <c r="E7">
        <v>30515945</v>
      </c>
      <c r="F7">
        <v>1</v>
      </c>
      <c r="G7">
        <v>30515945</v>
      </c>
      <c r="H7">
        <v>3</v>
      </c>
      <c r="I7" t="s">
        <v>403</v>
      </c>
      <c r="J7" t="s">
        <v>3</v>
      </c>
      <c r="K7" t="s">
        <v>404</v>
      </c>
      <c r="L7">
        <v>1303</v>
      </c>
      <c r="N7">
        <v>1003</v>
      </c>
      <c r="O7" t="s">
        <v>222</v>
      </c>
      <c r="P7" t="s">
        <v>222</v>
      </c>
      <c r="Q7">
        <v>1000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 t="s">
        <v>34</v>
      </c>
      <c r="AG7">
        <v>0</v>
      </c>
      <c r="AH7">
        <v>3</v>
      </c>
      <c r="AI7">
        <v>-1</v>
      </c>
      <c r="AJ7" t="s">
        <v>3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">
      <c r="A8">
        <f>ROW(Source!A29)</f>
        <v>29</v>
      </c>
      <c r="B8">
        <v>54346788</v>
      </c>
      <c r="C8">
        <v>54346777</v>
      </c>
      <c r="D8">
        <v>30541208</v>
      </c>
      <c r="E8">
        <v>30515945</v>
      </c>
      <c r="F8">
        <v>1</v>
      </c>
      <c r="G8">
        <v>30515945</v>
      </c>
      <c r="H8">
        <v>3</v>
      </c>
      <c r="I8" t="s">
        <v>395</v>
      </c>
      <c r="J8" t="s">
        <v>3</v>
      </c>
      <c r="K8" t="s">
        <v>396</v>
      </c>
      <c r="L8">
        <v>1344</v>
      </c>
      <c r="N8">
        <v>1008</v>
      </c>
      <c r="O8" t="s">
        <v>394</v>
      </c>
      <c r="P8" t="s">
        <v>394</v>
      </c>
      <c r="Q8">
        <v>1</v>
      </c>
      <c r="X8">
        <v>67.760000000000005</v>
      </c>
      <c r="Y8">
        <v>1</v>
      </c>
      <c r="Z8">
        <v>0</v>
      </c>
      <c r="AA8">
        <v>0</v>
      </c>
      <c r="AB8">
        <v>0</v>
      </c>
      <c r="AC8">
        <v>0</v>
      </c>
      <c r="AD8">
        <v>1</v>
      </c>
      <c r="AE8">
        <v>0</v>
      </c>
      <c r="AF8" t="s">
        <v>34</v>
      </c>
      <c r="AG8">
        <v>0</v>
      </c>
      <c r="AH8">
        <v>2</v>
      </c>
      <c r="AI8">
        <v>54346782</v>
      </c>
      <c r="AJ8">
        <v>7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">
      <c r="A9">
        <f>ROW(Source!A30)</f>
        <v>30</v>
      </c>
      <c r="B9">
        <v>54346793</v>
      </c>
      <c r="C9">
        <v>54346789</v>
      </c>
      <c r="D9">
        <v>30515951</v>
      </c>
      <c r="E9">
        <v>30515945</v>
      </c>
      <c r="F9">
        <v>1</v>
      </c>
      <c r="G9">
        <v>30515945</v>
      </c>
      <c r="H9">
        <v>1</v>
      </c>
      <c r="I9" t="s">
        <v>380</v>
      </c>
      <c r="J9" t="s">
        <v>3</v>
      </c>
      <c r="K9" t="s">
        <v>381</v>
      </c>
      <c r="L9">
        <v>1191</v>
      </c>
      <c r="N9">
        <v>1013</v>
      </c>
      <c r="O9" t="s">
        <v>382</v>
      </c>
      <c r="P9" t="s">
        <v>382</v>
      </c>
      <c r="Q9">
        <v>1</v>
      </c>
      <c r="X9">
        <v>1.27</v>
      </c>
      <c r="Y9">
        <v>0</v>
      </c>
      <c r="Z9">
        <v>0</v>
      </c>
      <c r="AA9">
        <v>0</v>
      </c>
      <c r="AB9">
        <v>0</v>
      </c>
      <c r="AC9">
        <v>0</v>
      </c>
      <c r="AD9">
        <v>1</v>
      </c>
      <c r="AE9">
        <v>1</v>
      </c>
      <c r="AF9" t="s">
        <v>35</v>
      </c>
      <c r="AG9">
        <v>0.38100000000000001</v>
      </c>
      <c r="AH9">
        <v>2</v>
      </c>
      <c r="AI9">
        <v>54346790</v>
      </c>
      <c r="AJ9">
        <v>8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 x14ac:dyDescent="0.2">
      <c r="A10">
        <f>ROW(Source!A30)</f>
        <v>30</v>
      </c>
      <c r="B10">
        <v>54346794</v>
      </c>
      <c r="C10">
        <v>54346789</v>
      </c>
      <c r="D10">
        <v>30596074</v>
      </c>
      <c r="E10">
        <v>1</v>
      </c>
      <c r="F10">
        <v>1</v>
      </c>
      <c r="G10">
        <v>30515945</v>
      </c>
      <c r="H10">
        <v>2</v>
      </c>
      <c r="I10" t="s">
        <v>397</v>
      </c>
      <c r="J10" t="s">
        <v>398</v>
      </c>
      <c r="K10" t="s">
        <v>399</v>
      </c>
      <c r="L10">
        <v>1367</v>
      </c>
      <c r="N10">
        <v>1011</v>
      </c>
      <c r="O10" t="s">
        <v>162</v>
      </c>
      <c r="P10" t="s">
        <v>162</v>
      </c>
      <c r="Q10">
        <v>1</v>
      </c>
      <c r="X10">
        <v>7.0000000000000007E-2</v>
      </c>
      <c r="Y10">
        <v>0</v>
      </c>
      <c r="Z10">
        <v>76.81</v>
      </c>
      <c r="AA10">
        <v>14.36</v>
      </c>
      <c r="AB10">
        <v>0</v>
      </c>
      <c r="AC10">
        <v>0</v>
      </c>
      <c r="AD10">
        <v>1</v>
      </c>
      <c r="AE10">
        <v>0</v>
      </c>
      <c r="AF10" t="s">
        <v>35</v>
      </c>
      <c r="AG10">
        <v>2.1000000000000001E-2</v>
      </c>
      <c r="AH10">
        <v>2</v>
      </c>
      <c r="AI10">
        <v>54346791</v>
      </c>
      <c r="AJ10">
        <v>9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 x14ac:dyDescent="0.2">
      <c r="A11">
        <f>ROW(Source!A30)</f>
        <v>30</v>
      </c>
      <c r="B11">
        <v>54346795</v>
      </c>
      <c r="C11">
        <v>54346789</v>
      </c>
      <c r="D11">
        <v>30595422</v>
      </c>
      <c r="E11">
        <v>1</v>
      </c>
      <c r="F11">
        <v>1</v>
      </c>
      <c r="G11">
        <v>30515945</v>
      </c>
      <c r="H11">
        <v>2</v>
      </c>
      <c r="I11" t="s">
        <v>389</v>
      </c>
      <c r="J11" t="s">
        <v>390</v>
      </c>
      <c r="K11" t="s">
        <v>391</v>
      </c>
      <c r="L11">
        <v>1367</v>
      </c>
      <c r="N11">
        <v>1011</v>
      </c>
      <c r="O11" t="s">
        <v>162</v>
      </c>
      <c r="P11" t="s">
        <v>162</v>
      </c>
      <c r="Q11">
        <v>1</v>
      </c>
      <c r="X11">
        <v>0.06</v>
      </c>
      <c r="Y11">
        <v>0</v>
      </c>
      <c r="Z11">
        <v>202.53</v>
      </c>
      <c r="AA11">
        <v>18</v>
      </c>
      <c r="AB11">
        <v>0</v>
      </c>
      <c r="AC11">
        <v>0</v>
      </c>
      <c r="AD11">
        <v>1</v>
      </c>
      <c r="AE11">
        <v>0</v>
      </c>
      <c r="AF11" t="s">
        <v>35</v>
      </c>
      <c r="AG11">
        <v>1.7999999999999999E-2</v>
      </c>
      <c r="AH11">
        <v>2</v>
      </c>
      <c r="AI11">
        <v>54346792</v>
      </c>
      <c r="AJ11">
        <v>10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 x14ac:dyDescent="0.2">
      <c r="A12">
        <f>ROW(Source!A30)</f>
        <v>30</v>
      </c>
      <c r="B12">
        <v>54346796</v>
      </c>
      <c r="C12">
        <v>54346789</v>
      </c>
      <c r="D12">
        <v>30531517</v>
      </c>
      <c r="E12">
        <v>30515945</v>
      </c>
      <c r="F12">
        <v>1</v>
      </c>
      <c r="G12">
        <v>30515945</v>
      </c>
      <c r="H12">
        <v>3</v>
      </c>
      <c r="I12" t="s">
        <v>405</v>
      </c>
      <c r="J12" t="s">
        <v>3</v>
      </c>
      <c r="K12" t="s">
        <v>406</v>
      </c>
      <c r="L12">
        <v>1348</v>
      </c>
      <c r="N12">
        <v>1009</v>
      </c>
      <c r="O12" t="s">
        <v>407</v>
      </c>
      <c r="P12" t="s">
        <v>407</v>
      </c>
      <c r="Q12">
        <v>1000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 t="s">
        <v>34</v>
      </c>
      <c r="AG12">
        <v>0</v>
      </c>
      <c r="AH12">
        <v>3</v>
      </c>
      <c r="AI12">
        <v>-1</v>
      </c>
      <c r="AJ12" t="s">
        <v>3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 x14ac:dyDescent="0.2">
      <c r="A13">
        <f>ROW(Source!A30)</f>
        <v>30</v>
      </c>
      <c r="B13">
        <v>54346797</v>
      </c>
      <c r="C13">
        <v>54346789</v>
      </c>
      <c r="D13">
        <v>30532013</v>
      </c>
      <c r="E13">
        <v>30515945</v>
      </c>
      <c r="F13">
        <v>1</v>
      </c>
      <c r="G13">
        <v>30515945</v>
      </c>
      <c r="H13">
        <v>3</v>
      </c>
      <c r="I13" t="s">
        <v>408</v>
      </c>
      <c r="J13" t="s">
        <v>3</v>
      </c>
      <c r="K13" t="s">
        <v>409</v>
      </c>
      <c r="L13">
        <v>1354</v>
      </c>
      <c r="N13">
        <v>1010</v>
      </c>
      <c r="O13" t="s">
        <v>230</v>
      </c>
      <c r="P13" t="s">
        <v>230</v>
      </c>
      <c r="Q13">
        <v>1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 t="s">
        <v>34</v>
      </c>
      <c r="AG13">
        <v>0</v>
      </c>
      <c r="AH13">
        <v>3</v>
      </c>
      <c r="AI13">
        <v>-1</v>
      </c>
      <c r="AJ13" t="s">
        <v>3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 x14ac:dyDescent="0.2">
      <c r="A14">
        <f>ROW(Source!A30)</f>
        <v>30</v>
      </c>
      <c r="B14">
        <v>54346798</v>
      </c>
      <c r="C14">
        <v>54346789</v>
      </c>
      <c r="D14">
        <v>30536867</v>
      </c>
      <c r="E14">
        <v>30515945</v>
      </c>
      <c r="F14">
        <v>1</v>
      </c>
      <c r="G14">
        <v>30515945</v>
      </c>
      <c r="H14">
        <v>3</v>
      </c>
      <c r="I14" t="s">
        <v>403</v>
      </c>
      <c r="J14" t="s">
        <v>3</v>
      </c>
      <c r="K14" t="s">
        <v>404</v>
      </c>
      <c r="L14">
        <v>1303</v>
      </c>
      <c r="N14">
        <v>1003</v>
      </c>
      <c r="O14" t="s">
        <v>222</v>
      </c>
      <c r="P14" t="s">
        <v>222</v>
      </c>
      <c r="Q14">
        <v>1000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 t="s">
        <v>34</v>
      </c>
      <c r="AG14">
        <v>0</v>
      </c>
      <c r="AH14">
        <v>3</v>
      </c>
      <c r="AI14">
        <v>-1</v>
      </c>
      <c r="AJ14" t="s">
        <v>3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 x14ac:dyDescent="0.2">
      <c r="A15">
        <f>ROW(Source!A30)</f>
        <v>30</v>
      </c>
      <c r="B15">
        <v>54346799</v>
      </c>
      <c r="C15">
        <v>54346789</v>
      </c>
      <c r="D15">
        <v>30531680</v>
      </c>
      <c r="E15">
        <v>30515945</v>
      </c>
      <c r="F15">
        <v>1</v>
      </c>
      <c r="G15">
        <v>30515945</v>
      </c>
      <c r="H15">
        <v>3</v>
      </c>
      <c r="I15" t="s">
        <v>410</v>
      </c>
      <c r="J15" t="s">
        <v>3</v>
      </c>
      <c r="K15" t="s">
        <v>411</v>
      </c>
      <c r="L15">
        <v>1348</v>
      </c>
      <c r="N15">
        <v>1009</v>
      </c>
      <c r="O15" t="s">
        <v>407</v>
      </c>
      <c r="P15" t="s">
        <v>407</v>
      </c>
      <c r="Q15">
        <v>1000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 t="s">
        <v>34</v>
      </c>
      <c r="AG15">
        <v>0</v>
      </c>
      <c r="AH15">
        <v>3</v>
      </c>
      <c r="AI15">
        <v>-1</v>
      </c>
      <c r="AJ15" t="s">
        <v>3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 x14ac:dyDescent="0.2">
      <c r="A16">
        <f>ROW(Source!A30)</f>
        <v>30</v>
      </c>
      <c r="B16">
        <v>54346800</v>
      </c>
      <c r="C16">
        <v>54346789</v>
      </c>
      <c r="D16">
        <v>30532380</v>
      </c>
      <c r="E16">
        <v>30515945</v>
      </c>
      <c r="F16">
        <v>1</v>
      </c>
      <c r="G16">
        <v>30515945</v>
      </c>
      <c r="H16">
        <v>3</v>
      </c>
      <c r="I16" t="s">
        <v>412</v>
      </c>
      <c r="J16" t="s">
        <v>3</v>
      </c>
      <c r="K16" t="s">
        <v>413</v>
      </c>
      <c r="L16">
        <v>1354</v>
      </c>
      <c r="N16">
        <v>1010</v>
      </c>
      <c r="O16" t="s">
        <v>230</v>
      </c>
      <c r="P16" t="s">
        <v>230</v>
      </c>
      <c r="Q16">
        <v>1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 t="s">
        <v>34</v>
      </c>
      <c r="AG16">
        <v>0</v>
      </c>
      <c r="AH16">
        <v>3</v>
      </c>
      <c r="AI16">
        <v>-1</v>
      </c>
      <c r="AJ16" t="s">
        <v>3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 x14ac:dyDescent="0.2">
      <c r="A17">
        <f>ROW(Source!A30)</f>
        <v>30</v>
      </c>
      <c r="B17">
        <v>54346801</v>
      </c>
      <c r="C17">
        <v>54346789</v>
      </c>
      <c r="D17">
        <v>30533233</v>
      </c>
      <c r="E17">
        <v>30515945</v>
      </c>
      <c r="F17">
        <v>1</v>
      </c>
      <c r="G17">
        <v>30515945</v>
      </c>
      <c r="H17">
        <v>3</v>
      </c>
      <c r="I17" t="s">
        <v>414</v>
      </c>
      <c r="J17" t="s">
        <v>3</v>
      </c>
      <c r="K17" t="s">
        <v>415</v>
      </c>
      <c r="L17">
        <v>1354</v>
      </c>
      <c r="N17">
        <v>1010</v>
      </c>
      <c r="O17" t="s">
        <v>230</v>
      </c>
      <c r="P17" t="s">
        <v>230</v>
      </c>
      <c r="Q17">
        <v>1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 t="s">
        <v>34</v>
      </c>
      <c r="AG17">
        <v>0</v>
      </c>
      <c r="AH17">
        <v>3</v>
      </c>
      <c r="AI17">
        <v>-1</v>
      </c>
      <c r="AJ17" t="s">
        <v>3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 x14ac:dyDescent="0.2">
      <c r="A18">
        <f>ROW(Source!A31)</f>
        <v>31</v>
      </c>
      <c r="B18">
        <v>54346807</v>
      </c>
      <c r="C18">
        <v>54346802</v>
      </c>
      <c r="D18">
        <v>30515951</v>
      </c>
      <c r="E18">
        <v>30515945</v>
      </c>
      <c r="F18">
        <v>1</v>
      </c>
      <c r="G18">
        <v>30515945</v>
      </c>
      <c r="H18">
        <v>1</v>
      </c>
      <c r="I18" t="s">
        <v>380</v>
      </c>
      <c r="J18" t="s">
        <v>3</v>
      </c>
      <c r="K18" t="s">
        <v>381</v>
      </c>
      <c r="L18">
        <v>1191</v>
      </c>
      <c r="N18">
        <v>1013</v>
      </c>
      <c r="O18" t="s">
        <v>382</v>
      </c>
      <c r="P18" t="s">
        <v>382</v>
      </c>
      <c r="Q18">
        <v>1</v>
      </c>
      <c r="X18">
        <v>3.76</v>
      </c>
      <c r="Y18">
        <v>0</v>
      </c>
      <c r="Z18">
        <v>0</v>
      </c>
      <c r="AA18">
        <v>0</v>
      </c>
      <c r="AB18">
        <v>0</v>
      </c>
      <c r="AC18">
        <v>0</v>
      </c>
      <c r="AD18">
        <v>1</v>
      </c>
      <c r="AE18">
        <v>1</v>
      </c>
      <c r="AF18" t="s">
        <v>35</v>
      </c>
      <c r="AG18">
        <v>1.1279999999999999</v>
      </c>
      <c r="AH18">
        <v>2</v>
      </c>
      <c r="AI18">
        <v>54346803</v>
      </c>
      <c r="AJ18">
        <v>11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 x14ac:dyDescent="0.2">
      <c r="A19">
        <f>ROW(Source!A31)</f>
        <v>31</v>
      </c>
      <c r="B19">
        <v>54346808</v>
      </c>
      <c r="C19">
        <v>54346802</v>
      </c>
      <c r="D19">
        <v>30595422</v>
      </c>
      <c r="E19">
        <v>1</v>
      </c>
      <c r="F19">
        <v>1</v>
      </c>
      <c r="G19">
        <v>30515945</v>
      </c>
      <c r="H19">
        <v>2</v>
      </c>
      <c r="I19" t="s">
        <v>389</v>
      </c>
      <c r="J19" t="s">
        <v>390</v>
      </c>
      <c r="K19" t="s">
        <v>391</v>
      </c>
      <c r="L19">
        <v>1367</v>
      </c>
      <c r="N19">
        <v>1011</v>
      </c>
      <c r="O19" t="s">
        <v>162</v>
      </c>
      <c r="P19" t="s">
        <v>162</v>
      </c>
      <c r="Q19">
        <v>1</v>
      </c>
      <c r="X19">
        <v>0.85</v>
      </c>
      <c r="Y19">
        <v>0</v>
      </c>
      <c r="Z19">
        <v>202.53</v>
      </c>
      <c r="AA19">
        <v>18</v>
      </c>
      <c r="AB19">
        <v>0</v>
      </c>
      <c r="AC19">
        <v>0</v>
      </c>
      <c r="AD19">
        <v>1</v>
      </c>
      <c r="AE19">
        <v>0</v>
      </c>
      <c r="AF19" t="s">
        <v>35</v>
      </c>
      <c r="AG19">
        <v>0.255</v>
      </c>
      <c r="AH19">
        <v>2</v>
      </c>
      <c r="AI19">
        <v>54346804</v>
      </c>
      <c r="AJ19">
        <v>12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 x14ac:dyDescent="0.2">
      <c r="A20">
        <f>ROW(Source!A31)</f>
        <v>31</v>
      </c>
      <c r="B20">
        <v>54346809</v>
      </c>
      <c r="C20">
        <v>54346802</v>
      </c>
      <c r="D20">
        <v>30516999</v>
      </c>
      <c r="E20">
        <v>30515945</v>
      </c>
      <c r="F20">
        <v>1</v>
      </c>
      <c r="G20">
        <v>30515945</v>
      </c>
      <c r="H20">
        <v>2</v>
      </c>
      <c r="I20" t="s">
        <v>392</v>
      </c>
      <c r="J20" t="s">
        <v>3</v>
      </c>
      <c r="K20" t="s">
        <v>393</v>
      </c>
      <c r="L20">
        <v>1344</v>
      </c>
      <c r="N20">
        <v>1008</v>
      </c>
      <c r="O20" t="s">
        <v>394</v>
      </c>
      <c r="P20" t="s">
        <v>394</v>
      </c>
      <c r="Q20">
        <v>1</v>
      </c>
      <c r="X20">
        <v>15.63</v>
      </c>
      <c r="Y20">
        <v>0</v>
      </c>
      <c r="Z20">
        <v>1</v>
      </c>
      <c r="AA20">
        <v>0</v>
      </c>
      <c r="AB20">
        <v>0</v>
      </c>
      <c r="AC20">
        <v>0</v>
      </c>
      <c r="AD20">
        <v>1</v>
      </c>
      <c r="AE20">
        <v>0</v>
      </c>
      <c r="AF20" t="s">
        <v>35</v>
      </c>
      <c r="AG20">
        <v>4.6890000000000001</v>
      </c>
      <c r="AH20">
        <v>2</v>
      </c>
      <c r="AI20">
        <v>54346805</v>
      </c>
      <c r="AJ20">
        <v>13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 x14ac:dyDescent="0.2">
      <c r="A21">
        <f>ROW(Source!A31)</f>
        <v>31</v>
      </c>
      <c r="B21">
        <v>54346810</v>
      </c>
      <c r="C21">
        <v>54346802</v>
      </c>
      <c r="D21">
        <v>30531466</v>
      </c>
      <c r="E21">
        <v>30515945</v>
      </c>
      <c r="F21">
        <v>1</v>
      </c>
      <c r="G21">
        <v>30515945</v>
      </c>
      <c r="H21">
        <v>3</v>
      </c>
      <c r="I21" t="s">
        <v>416</v>
      </c>
      <c r="J21" t="s">
        <v>3</v>
      </c>
      <c r="K21" t="s">
        <v>417</v>
      </c>
      <c r="L21">
        <v>1348</v>
      </c>
      <c r="N21">
        <v>1009</v>
      </c>
      <c r="O21" t="s">
        <v>407</v>
      </c>
      <c r="P21" t="s">
        <v>407</v>
      </c>
      <c r="Q21">
        <v>1000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 t="s">
        <v>34</v>
      </c>
      <c r="AG21">
        <v>0</v>
      </c>
      <c r="AH21">
        <v>3</v>
      </c>
      <c r="AI21">
        <v>-1</v>
      </c>
      <c r="AJ21" t="s">
        <v>3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 x14ac:dyDescent="0.2">
      <c r="A22">
        <f>ROW(Source!A31)</f>
        <v>31</v>
      </c>
      <c r="B22">
        <v>54346811</v>
      </c>
      <c r="C22">
        <v>54346802</v>
      </c>
      <c r="D22">
        <v>30531517</v>
      </c>
      <c r="E22">
        <v>30515945</v>
      </c>
      <c r="F22">
        <v>1</v>
      </c>
      <c r="G22">
        <v>30515945</v>
      </c>
      <c r="H22">
        <v>3</v>
      </c>
      <c r="I22" t="s">
        <v>405</v>
      </c>
      <c r="J22" t="s">
        <v>3</v>
      </c>
      <c r="K22" t="s">
        <v>406</v>
      </c>
      <c r="L22">
        <v>1348</v>
      </c>
      <c r="N22">
        <v>1009</v>
      </c>
      <c r="O22" t="s">
        <v>407</v>
      </c>
      <c r="P22" t="s">
        <v>407</v>
      </c>
      <c r="Q22">
        <v>1000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 t="s">
        <v>34</v>
      </c>
      <c r="AG22">
        <v>0</v>
      </c>
      <c r="AH22">
        <v>3</v>
      </c>
      <c r="AI22">
        <v>-1</v>
      </c>
      <c r="AJ22" t="s">
        <v>3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 x14ac:dyDescent="0.2">
      <c r="A23">
        <f>ROW(Source!A31)</f>
        <v>31</v>
      </c>
      <c r="B23">
        <v>54346812</v>
      </c>
      <c r="C23">
        <v>54346802</v>
      </c>
      <c r="D23">
        <v>30531680</v>
      </c>
      <c r="E23">
        <v>30515945</v>
      </c>
      <c r="F23">
        <v>1</v>
      </c>
      <c r="G23">
        <v>30515945</v>
      </c>
      <c r="H23">
        <v>3</v>
      </c>
      <c r="I23" t="s">
        <v>410</v>
      </c>
      <c r="J23" t="s">
        <v>3</v>
      </c>
      <c r="K23" t="s">
        <v>411</v>
      </c>
      <c r="L23">
        <v>1348</v>
      </c>
      <c r="N23">
        <v>1009</v>
      </c>
      <c r="O23" t="s">
        <v>407</v>
      </c>
      <c r="P23" t="s">
        <v>407</v>
      </c>
      <c r="Q23">
        <v>1000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 t="s">
        <v>34</v>
      </c>
      <c r="AG23">
        <v>0</v>
      </c>
      <c r="AH23">
        <v>3</v>
      </c>
      <c r="AI23">
        <v>-1</v>
      </c>
      <c r="AJ23" t="s">
        <v>3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 x14ac:dyDescent="0.2">
      <c r="A24">
        <f>ROW(Source!A31)</f>
        <v>31</v>
      </c>
      <c r="B24">
        <v>54346813</v>
      </c>
      <c r="C24">
        <v>54346802</v>
      </c>
      <c r="D24">
        <v>30531680</v>
      </c>
      <c r="E24">
        <v>30515945</v>
      </c>
      <c r="F24">
        <v>1</v>
      </c>
      <c r="G24">
        <v>30515945</v>
      </c>
      <c r="H24">
        <v>3</v>
      </c>
      <c r="I24" t="s">
        <v>410</v>
      </c>
      <c r="J24" t="s">
        <v>3</v>
      </c>
      <c r="K24" t="s">
        <v>418</v>
      </c>
      <c r="L24">
        <v>1348</v>
      </c>
      <c r="N24">
        <v>1009</v>
      </c>
      <c r="O24" t="s">
        <v>407</v>
      </c>
      <c r="P24" t="s">
        <v>407</v>
      </c>
      <c r="Q24">
        <v>1000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 t="s">
        <v>34</v>
      </c>
      <c r="AG24">
        <v>0</v>
      </c>
      <c r="AH24">
        <v>3</v>
      </c>
      <c r="AI24">
        <v>-1</v>
      </c>
      <c r="AJ24" t="s">
        <v>3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 x14ac:dyDescent="0.2">
      <c r="A25">
        <f>ROW(Source!A31)</f>
        <v>31</v>
      </c>
      <c r="B25">
        <v>54346814</v>
      </c>
      <c r="C25">
        <v>54346802</v>
      </c>
      <c r="D25">
        <v>30533233</v>
      </c>
      <c r="E25">
        <v>30515945</v>
      </c>
      <c r="F25">
        <v>1</v>
      </c>
      <c r="G25">
        <v>30515945</v>
      </c>
      <c r="H25">
        <v>3</v>
      </c>
      <c r="I25" t="s">
        <v>414</v>
      </c>
      <c r="J25" t="s">
        <v>3</v>
      </c>
      <c r="K25" t="s">
        <v>415</v>
      </c>
      <c r="L25">
        <v>1354</v>
      </c>
      <c r="N25">
        <v>1010</v>
      </c>
      <c r="O25" t="s">
        <v>230</v>
      </c>
      <c r="P25" t="s">
        <v>230</v>
      </c>
      <c r="Q25">
        <v>1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 t="s">
        <v>34</v>
      </c>
      <c r="AG25">
        <v>0</v>
      </c>
      <c r="AH25">
        <v>3</v>
      </c>
      <c r="AI25">
        <v>-1</v>
      </c>
      <c r="AJ25" t="s">
        <v>3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 x14ac:dyDescent="0.2">
      <c r="A26">
        <f>ROW(Source!A31)</f>
        <v>31</v>
      </c>
      <c r="B26">
        <v>54346815</v>
      </c>
      <c r="C26">
        <v>54346802</v>
      </c>
      <c r="D26">
        <v>30541208</v>
      </c>
      <c r="E26">
        <v>30515945</v>
      </c>
      <c r="F26">
        <v>1</v>
      </c>
      <c r="G26">
        <v>30515945</v>
      </c>
      <c r="H26">
        <v>3</v>
      </c>
      <c r="I26" t="s">
        <v>395</v>
      </c>
      <c r="J26" t="s">
        <v>3</v>
      </c>
      <c r="K26" t="s">
        <v>396</v>
      </c>
      <c r="L26">
        <v>1344</v>
      </c>
      <c r="N26">
        <v>1008</v>
      </c>
      <c r="O26" t="s">
        <v>394</v>
      </c>
      <c r="P26" t="s">
        <v>394</v>
      </c>
      <c r="Q26">
        <v>1</v>
      </c>
      <c r="X26">
        <v>5.67</v>
      </c>
      <c r="Y26">
        <v>1</v>
      </c>
      <c r="Z26">
        <v>0</v>
      </c>
      <c r="AA26">
        <v>0</v>
      </c>
      <c r="AB26">
        <v>0</v>
      </c>
      <c r="AC26">
        <v>0</v>
      </c>
      <c r="AD26">
        <v>1</v>
      </c>
      <c r="AE26">
        <v>0</v>
      </c>
      <c r="AF26" t="s">
        <v>34</v>
      </c>
      <c r="AG26">
        <v>0</v>
      </c>
      <c r="AH26">
        <v>2</v>
      </c>
      <c r="AI26">
        <v>54346806</v>
      </c>
      <c r="AJ26">
        <v>14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 x14ac:dyDescent="0.2">
      <c r="A27">
        <f>ROW(Source!A32)</f>
        <v>32</v>
      </c>
      <c r="B27">
        <v>54346821</v>
      </c>
      <c r="C27">
        <v>54346816</v>
      </c>
      <c r="D27">
        <v>30515951</v>
      </c>
      <c r="E27">
        <v>30515945</v>
      </c>
      <c r="F27">
        <v>1</v>
      </c>
      <c r="G27">
        <v>30515945</v>
      </c>
      <c r="H27">
        <v>1</v>
      </c>
      <c r="I27" t="s">
        <v>380</v>
      </c>
      <c r="J27" t="s">
        <v>3</v>
      </c>
      <c r="K27" t="s">
        <v>381</v>
      </c>
      <c r="L27">
        <v>1191</v>
      </c>
      <c r="N27">
        <v>1013</v>
      </c>
      <c r="O27" t="s">
        <v>382</v>
      </c>
      <c r="P27" t="s">
        <v>382</v>
      </c>
      <c r="Q27">
        <v>1</v>
      </c>
      <c r="X27">
        <v>7.42</v>
      </c>
      <c r="Y27">
        <v>0</v>
      </c>
      <c r="Z27">
        <v>0</v>
      </c>
      <c r="AA27">
        <v>0</v>
      </c>
      <c r="AB27">
        <v>0</v>
      </c>
      <c r="AC27">
        <v>0</v>
      </c>
      <c r="AD27">
        <v>1</v>
      </c>
      <c r="AE27">
        <v>1</v>
      </c>
      <c r="AF27" t="s">
        <v>35</v>
      </c>
      <c r="AG27">
        <v>2.226</v>
      </c>
      <c r="AH27">
        <v>2</v>
      </c>
      <c r="AI27">
        <v>54346817</v>
      </c>
      <c r="AJ27">
        <v>15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 x14ac:dyDescent="0.2">
      <c r="A28">
        <f>ROW(Source!A32)</f>
        <v>32</v>
      </c>
      <c r="B28">
        <v>54346822</v>
      </c>
      <c r="C28">
        <v>54346816</v>
      </c>
      <c r="D28">
        <v>30595321</v>
      </c>
      <c r="E28">
        <v>1</v>
      </c>
      <c r="F28">
        <v>1</v>
      </c>
      <c r="G28">
        <v>30515945</v>
      </c>
      <c r="H28">
        <v>2</v>
      </c>
      <c r="I28" t="s">
        <v>383</v>
      </c>
      <c r="J28" t="s">
        <v>384</v>
      </c>
      <c r="K28" t="s">
        <v>385</v>
      </c>
      <c r="L28">
        <v>1367</v>
      </c>
      <c r="N28">
        <v>1011</v>
      </c>
      <c r="O28" t="s">
        <v>162</v>
      </c>
      <c r="P28" t="s">
        <v>162</v>
      </c>
      <c r="Q28">
        <v>1</v>
      </c>
      <c r="X28">
        <v>0.61</v>
      </c>
      <c r="Y28">
        <v>0</v>
      </c>
      <c r="Z28">
        <v>190.93</v>
      </c>
      <c r="AA28">
        <v>18.149999999999999</v>
      </c>
      <c r="AB28">
        <v>0</v>
      </c>
      <c r="AC28">
        <v>0</v>
      </c>
      <c r="AD28">
        <v>1</v>
      </c>
      <c r="AE28">
        <v>0</v>
      </c>
      <c r="AF28" t="s">
        <v>35</v>
      </c>
      <c r="AG28">
        <v>0.183</v>
      </c>
      <c r="AH28">
        <v>2</v>
      </c>
      <c r="AI28">
        <v>54346818</v>
      </c>
      <c r="AJ28">
        <v>16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 x14ac:dyDescent="0.2">
      <c r="A29">
        <f>ROW(Source!A32)</f>
        <v>32</v>
      </c>
      <c r="B29">
        <v>54346823</v>
      </c>
      <c r="C29">
        <v>54346816</v>
      </c>
      <c r="D29">
        <v>30516999</v>
      </c>
      <c r="E29">
        <v>30515945</v>
      </c>
      <c r="F29">
        <v>1</v>
      </c>
      <c r="G29">
        <v>30515945</v>
      </c>
      <c r="H29">
        <v>2</v>
      </c>
      <c r="I29" t="s">
        <v>392</v>
      </c>
      <c r="J29" t="s">
        <v>3</v>
      </c>
      <c r="K29" t="s">
        <v>393</v>
      </c>
      <c r="L29">
        <v>1344</v>
      </c>
      <c r="N29">
        <v>1008</v>
      </c>
      <c r="O29" t="s">
        <v>394</v>
      </c>
      <c r="P29" t="s">
        <v>394</v>
      </c>
      <c r="Q29">
        <v>1</v>
      </c>
      <c r="X29">
        <v>30.52</v>
      </c>
      <c r="Y29">
        <v>0</v>
      </c>
      <c r="Z29">
        <v>1</v>
      </c>
      <c r="AA29">
        <v>0</v>
      </c>
      <c r="AB29">
        <v>0</v>
      </c>
      <c r="AC29">
        <v>0</v>
      </c>
      <c r="AD29">
        <v>1</v>
      </c>
      <c r="AE29">
        <v>0</v>
      </c>
      <c r="AF29" t="s">
        <v>35</v>
      </c>
      <c r="AG29">
        <v>9.1559999999999988</v>
      </c>
      <c r="AH29">
        <v>2</v>
      </c>
      <c r="AI29">
        <v>54346819</v>
      </c>
      <c r="AJ29">
        <v>17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 x14ac:dyDescent="0.2">
      <c r="A30">
        <f>ROW(Source!A32)</f>
        <v>32</v>
      </c>
      <c r="B30">
        <v>54346824</v>
      </c>
      <c r="C30">
        <v>54346816</v>
      </c>
      <c r="D30">
        <v>30531466</v>
      </c>
      <c r="E30">
        <v>30515945</v>
      </c>
      <c r="F30">
        <v>1</v>
      </c>
      <c r="G30">
        <v>30515945</v>
      </c>
      <c r="H30">
        <v>3</v>
      </c>
      <c r="I30" t="s">
        <v>416</v>
      </c>
      <c r="J30" t="s">
        <v>3</v>
      </c>
      <c r="K30" t="s">
        <v>417</v>
      </c>
      <c r="L30">
        <v>1348</v>
      </c>
      <c r="N30">
        <v>1009</v>
      </c>
      <c r="O30" t="s">
        <v>407</v>
      </c>
      <c r="P30" t="s">
        <v>407</v>
      </c>
      <c r="Q30">
        <v>1000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 t="s">
        <v>34</v>
      </c>
      <c r="AG30">
        <v>0</v>
      </c>
      <c r="AH30">
        <v>3</v>
      </c>
      <c r="AI30">
        <v>-1</v>
      </c>
      <c r="AJ30" t="s">
        <v>3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 x14ac:dyDescent="0.2">
      <c r="A31">
        <f>ROW(Source!A32)</f>
        <v>32</v>
      </c>
      <c r="B31">
        <v>54346825</v>
      </c>
      <c r="C31">
        <v>54346816</v>
      </c>
      <c r="D31">
        <v>30531517</v>
      </c>
      <c r="E31">
        <v>30515945</v>
      </c>
      <c r="F31">
        <v>1</v>
      </c>
      <c r="G31">
        <v>30515945</v>
      </c>
      <c r="H31">
        <v>3</v>
      </c>
      <c r="I31" t="s">
        <v>405</v>
      </c>
      <c r="J31" t="s">
        <v>3</v>
      </c>
      <c r="K31" t="s">
        <v>406</v>
      </c>
      <c r="L31">
        <v>1348</v>
      </c>
      <c r="N31">
        <v>1009</v>
      </c>
      <c r="O31" t="s">
        <v>407</v>
      </c>
      <c r="P31" t="s">
        <v>407</v>
      </c>
      <c r="Q31">
        <v>1000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 t="s">
        <v>34</v>
      </c>
      <c r="AG31">
        <v>0</v>
      </c>
      <c r="AH31">
        <v>3</v>
      </c>
      <c r="AI31">
        <v>-1</v>
      </c>
      <c r="AJ31" t="s">
        <v>3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 x14ac:dyDescent="0.2">
      <c r="A32">
        <f>ROW(Source!A32)</f>
        <v>32</v>
      </c>
      <c r="B32">
        <v>54346826</v>
      </c>
      <c r="C32">
        <v>54346816</v>
      </c>
      <c r="D32">
        <v>30536867</v>
      </c>
      <c r="E32">
        <v>30515945</v>
      </c>
      <c r="F32">
        <v>1</v>
      </c>
      <c r="G32">
        <v>30515945</v>
      </c>
      <c r="H32">
        <v>3</v>
      </c>
      <c r="I32" t="s">
        <v>403</v>
      </c>
      <c r="J32" t="s">
        <v>3</v>
      </c>
      <c r="K32" t="s">
        <v>404</v>
      </c>
      <c r="L32">
        <v>1303</v>
      </c>
      <c r="N32">
        <v>1003</v>
      </c>
      <c r="O32" t="s">
        <v>222</v>
      </c>
      <c r="P32" t="s">
        <v>222</v>
      </c>
      <c r="Q32">
        <v>1000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 t="s">
        <v>34</v>
      </c>
      <c r="AG32">
        <v>0</v>
      </c>
      <c r="AH32">
        <v>3</v>
      </c>
      <c r="AI32">
        <v>-1</v>
      </c>
      <c r="AJ32" t="s">
        <v>3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 x14ac:dyDescent="0.2">
      <c r="A33">
        <f>ROW(Source!A32)</f>
        <v>32</v>
      </c>
      <c r="B33">
        <v>54346827</v>
      </c>
      <c r="C33">
        <v>54346816</v>
      </c>
      <c r="D33">
        <v>30531680</v>
      </c>
      <c r="E33">
        <v>30515945</v>
      </c>
      <c r="F33">
        <v>1</v>
      </c>
      <c r="G33">
        <v>30515945</v>
      </c>
      <c r="H33">
        <v>3</v>
      </c>
      <c r="I33" t="s">
        <v>410</v>
      </c>
      <c r="J33" t="s">
        <v>3</v>
      </c>
      <c r="K33" t="s">
        <v>411</v>
      </c>
      <c r="L33">
        <v>1348</v>
      </c>
      <c r="N33">
        <v>1009</v>
      </c>
      <c r="O33" t="s">
        <v>407</v>
      </c>
      <c r="P33" t="s">
        <v>407</v>
      </c>
      <c r="Q33">
        <v>1000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 t="s">
        <v>34</v>
      </c>
      <c r="AG33">
        <v>0</v>
      </c>
      <c r="AH33">
        <v>3</v>
      </c>
      <c r="AI33">
        <v>-1</v>
      </c>
      <c r="AJ33" t="s">
        <v>3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 x14ac:dyDescent="0.2">
      <c r="A34">
        <f>ROW(Source!A32)</f>
        <v>32</v>
      </c>
      <c r="B34">
        <v>54346828</v>
      </c>
      <c r="C34">
        <v>54346816</v>
      </c>
      <c r="D34">
        <v>30531680</v>
      </c>
      <c r="E34">
        <v>30515945</v>
      </c>
      <c r="F34">
        <v>1</v>
      </c>
      <c r="G34">
        <v>30515945</v>
      </c>
      <c r="H34">
        <v>3</v>
      </c>
      <c r="I34" t="s">
        <v>410</v>
      </c>
      <c r="J34" t="s">
        <v>3</v>
      </c>
      <c r="K34" t="s">
        <v>418</v>
      </c>
      <c r="L34">
        <v>1348</v>
      </c>
      <c r="N34">
        <v>1009</v>
      </c>
      <c r="O34" t="s">
        <v>407</v>
      </c>
      <c r="P34" t="s">
        <v>407</v>
      </c>
      <c r="Q34">
        <v>1000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 t="s">
        <v>34</v>
      </c>
      <c r="AG34">
        <v>0</v>
      </c>
      <c r="AH34">
        <v>3</v>
      </c>
      <c r="AI34">
        <v>-1</v>
      </c>
      <c r="AJ34" t="s">
        <v>3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 x14ac:dyDescent="0.2">
      <c r="A35">
        <f>ROW(Source!A32)</f>
        <v>32</v>
      </c>
      <c r="B35">
        <v>54346829</v>
      </c>
      <c r="C35">
        <v>54346816</v>
      </c>
      <c r="D35">
        <v>30533233</v>
      </c>
      <c r="E35">
        <v>30515945</v>
      </c>
      <c r="F35">
        <v>1</v>
      </c>
      <c r="G35">
        <v>30515945</v>
      </c>
      <c r="H35">
        <v>3</v>
      </c>
      <c r="I35" t="s">
        <v>414</v>
      </c>
      <c r="J35" t="s">
        <v>3</v>
      </c>
      <c r="K35" t="s">
        <v>415</v>
      </c>
      <c r="L35">
        <v>1354</v>
      </c>
      <c r="N35">
        <v>1010</v>
      </c>
      <c r="O35" t="s">
        <v>230</v>
      </c>
      <c r="P35" t="s">
        <v>230</v>
      </c>
      <c r="Q35">
        <v>1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 t="s">
        <v>34</v>
      </c>
      <c r="AG35">
        <v>0</v>
      </c>
      <c r="AH35">
        <v>3</v>
      </c>
      <c r="AI35">
        <v>-1</v>
      </c>
      <c r="AJ35" t="s">
        <v>3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 x14ac:dyDescent="0.2">
      <c r="A36">
        <f>ROW(Source!A32)</f>
        <v>32</v>
      </c>
      <c r="B36">
        <v>54346830</v>
      </c>
      <c r="C36">
        <v>54346816</v>
      </c>
      <c r="D36">
        <v>30541208</v>
      </c>
      <c r="E36">
        <v>30515945</v>
      </c>
      <c r="F36">
        <v>1</v>
      </c>
      <c r="G36">
        <v>30515945</v>
      </c>
      <c r="H36">
        <v>3</v>
      </c>
      <c r="I36" t="s">
        <v>395</v>
      </c>
      <c r="J36" t="s">
        <v>3</v>
      </c>
      <c r="K36" t="s">
        <v>396</v>
      </c>
      <c r="L36">
        <v>1344</v>
      </c>
      <c r="N36">
        <v>1008</v>
      </c>
      <c r="O36" t="s">
        <v>394</v>
      </c>
      <c r="P36" t="s">
        <v>394</v>
      </c>
      <c r="Q36">
        <v>1</v>
      </c>
      <c r="X36">
        <v>5.88</v>
      </c>
      <c r="Y36">
        <v>1</v>
      </c>
      <c r="Z36">
        <v>0</v>
      </c>
      <c r="AA36">
        <v>0</v>
      </c>
      <c r="AB36">
        <v>0</v>
      </c>
      <c r="AC36">
        <v>0</v>
      </c>
      <c r="AD36">
        <v>1</v>
      </c>
      <c r="AE36">
        <v>0</v>
      </c>
      <c r="AF36" t="s">
        <v>34</v>
      </c>
      <c r="AG36">
        <v>0</v>
      </c>
      <c r="AH36">
        <v>2</v>
      </c>
      <c r="AI36">
        <v>54346820</v>
      </c>
      <c r="AJ36">
        <v>18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 x14ac:dyDescent="0.2">
      <c r="A37">
        <f>ROW(Source!A33)</f>
        <v>33</v>
      </c>
      <c r="B37">
        <v>54346833</v>
      </c>
      <c r="C37">
        <v>54346831</v>
      </c>
      <c r="D37">
        <v>30515951</v>
      </c>
      <c r="E37">
        <v>30515945</v>
      </c>
      <c r="F37">
        <v>1</v>
      </c>
      <c r="G37">
        <v>30515945</v>
      </c>
      <c r="H37">
        <v>1</v>
      </c>
      <c r="I37" t="s">
        <v>380</v>
      </c>
      <c r="J37" t="s">
        <v>3</v>
      </c>
      <c r="K37" t="s">
        <v>381</v>
      </c>
      <c r="L37">
        <v>1191</v>
      </c>
      <c r="N37">
        <v>1013</v>
      </c>
      <c r="O37" t="s">
        <v>382</v>
      </c>
      <c r="P37" t="s">
        <v>382</v>
      </c>
      <c r="Q37">
        <v>1</v>
      </c>
      <c r="X37">
        <v>87.6</v>
      </c>
      <c r="Y37">
        <v>0</v>
      </c>
      <c r="Z37">
        <v>0</v>
      </c>
      <c r="AA37">
        <v>0</v>
      </c>
      <c r="AB37">
        <v>0</v>
      </c>
      <c r="AC37">
        <v>0</v>
      </c>
      <c r="AD37">
        <v>1</v>
      </c>
      <c r="AE37">
        <v>1</v>
      </c>
      <c r="AF37" t="s">
        <v>35</v>
      </c>
      <c r="AG37">
        <v>26.279999999999998</v>
      </c>
      <c r="AH37">
        <v>2</v>
      </c>
      <c r="AI37">
        <v>54346832</v>
      </c>
      <c r="AJ37">
        <v>19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  <row r="38" spans="1:44" x14ac:dyDescent="0.2">
      <c r="A38">
        <f>ROW(Source!A34)</f>
        <v>34</v>
      </c>
      <c r="B38">
        <v>54346836</v>
      </c>
      <c r="C38">
        <v>54346834</v>
      </c>
      <c r="D38">
        <v>30515951</v>
      </c>
      <c r="E38">
        <v>30515945</v>
      </c>
      <c r="F38">
        <v>1</v>
      </c>
      <c r="G38">
        <v>30515945</v>
      </c>
      <c r="H38">
        <v>1</v>
      </c>
      <c r="I38" t="s">
        <v>380</v>
      </c>
      <c r="J38" t="s">
        <v>3</v>
      </c>
      <c r="K38" t="s">
        <v>381</v>
      </c>
      <c r="L38">
        <v>1191</v>
      </c>
      <c r="N38">
        <v>1013</v>
      </c>
      <c r="O38" t="s">
        <v>382</v>
      </c>
      <c r="P38" t="s">
        <v>382</v>
      </c>
      <c r="Q38">
        <v>1</v>
      </c>
      <c r="X38">
        <v>2.94</v>
      </c>
      <c r="Y38">
        <v>0</v>
      </c>
      <c r="Z38">
        <v>0</v>
      </c>
      <c r="AA38">
        <v>0</v>
      </c>
      <c r="AB38">
        <v>0</v>
      </c>
      <c r="AC38">
        <v>0</v>
      </c>
      <c r="AD38">
        <v>1</v>
      </c>
      <c r="AE38">
        <v>1</v>
      </c>
      <c r="AF38" t="s">
        <v>35</v>
      </c>
      <c r="AG38">
        <v>0.88200000000000001</v>
      </c>
      <c r="AH38">
        <v>2</v>
      </c>
      <c r="AI38">
        <v>54346835</v>
      </c>
      <c r="AJ38">
        <v>20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</row>
    <row r="39" spans="1:44" x14ac:dyDescent="0.2">
      <c r="A39">
        <f>ROW(Source!A35)</f>
        <v>35</v>
      </c>
      <c r="B39">
        <v>54346839</v>
      </c>
      <c r="C39">
        <v>54346837</v>
      </c>
      <c r="D39">
        <v>30515951</v>
      </c>
      <c r="E39">
        <v>30515945</v>
      </c>
      <c r="F39">
        <v>1</v>
      </c>
      <c r="G39">
        <v>30515945</v>
      </c>
      <c r="H39">
        <v>1</v>
      </c>
      <c r="I39" t="s">
        <v>380</v>
      </c>
      <c r="J39" t="s">
        <v>3</v>
      </c>
      <c r="K39" t="s">
        <v>381</v>
      </c>
      <c r="L39">
        <v>1191</v>
      </c>
      <c r="N39">
        <v>1013</v>
      </c>
      <c r="O39" t="s">
        <v>382</v>
      </c>
      <c r="P39" t="s">
        <v>382</v>
      </c>
      <c r="Q39">
        <v>1</v>
      </c>
      <c r="X39">
        <v>0.35</v>
      </c>
      <c r="Y39">
        <v>0</v>
      </c>
      <c r="Z39">
        <v>0</v>
      </c>
      <c r="AA39">
        <v>0</v>
      </c>
      <c r="AB39">
        <v>0</v>
      </c>
      <c r="AC39">
        <v>0</v>
      </c>
      <c r="AD39">
        <v>1</v>
      </c>
      <c r="AE39">
        <v>1</v>
      </c>
      <c r="AF39" t="s">
        <v>35</v>
      </c>
      <c r="AG39">
        <v>0.105</v>
      </c>
      <c r="AH39">
        <v>2</v>
      </c>
      <c r="AI39">
        <v>54346838</v>
      </c>
      <c r="AJ39">
        <v>21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</row>
    <row r="40" spans="1:44" x14ac:dyDescent="0.2">
      <c r="A40">
        <f>ROW(Source!A36)</f>
        <v>36</v>
      </c>
      <c r="B40">
        <v>54346842</v>
      </c>
      <c r="C40">
        <v>54346840</v>
      </c>
      <c r="D40">
        <v>30515951</v>
      </c>
      <c r="E40">
        <v>30515945</v>
      </c>
      <c r="F40">
        <v>1</v>
      </c>
      <c r="G40">
        <v>30515945</v>
      </c>
      <c r="H40">
        <v>1</v>
      </c>
      <c r="I40" t="s">
        <v>380</v>
      </c>
      <c r="J40" t="s">
        <v>3</v>
      </c>
      <c r="K40" t="s">
        <v>381</v>
      </c>
      <c r="L40">
        <v>1191</v>
      </c>
      <c r="N40">
        <v>1013</v>
      </c>
      <c r="O40" t="s">
        <v>382</v>
      </c>
      <c r="P40" t="s">
        <v>382</v>
      </c>
      <c r="Q40">
        <v>1</v>
      </c>
      <c r="X40">
        <v>0.4</v>
      </c>
      <c r="Y40">
        <v>0</v>
      </c>
      <c r="Z40">
        <v>0</v>
      </c>
      <c r="AA40">
        <v>0</v>
      </c>
      <c r="AB40">
        <v>0</v>
      </c>
      <c r="AC40">
        <v>0</v>
      </c>
      <c r="AD40">
        <v>1</v>
      </c>
      <c r="AE40">
        <v>1</v>
      </c>
      <c r="AF40" t="s">
        <v>35</v>
      </c>
      <c r="AG40">
        <v>0.12</v>
      </c>
      <c r="AH40">
        <v>2</v>
      </c>
      <c r="AI40">
        <v>54346841</v>
      </c>
      <c r="AJ40">
        <v>22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</row>
    <row r="41" spans="1:44" x14ac:dyDescent="0.2">
      <c r="A41">
        <f>ROW(Source!A37)</f>
        <v>37</v>
      </c>
      <c r="B41">
        <v>54346845</v>
      </c>
      <c r="C41">
        <v>54346843</v>
      </c>
      <c r="D41">
        <v>30515951</v>
      </c>
      <c r="E41">
        <v>30515945</v>
      </c>
      <c r="F41">
        <v>1</v>
      </c>
      <c r="G41">
        <v>30515945</v>
      </c>
      <c r="H41">
        <v>1</v>
      </c>
      <c r="I41" t="s">
        <v>380</v>
      </c>
      <c r="J41" t="s">
        <v>3</v>
      </c>
      <c r="K41" t="s">
        <v>381</v>
      </c>
      <c r="L41">
        <v>1191</v>
      </c>
      <c r="N41">
        <v>1013</v>
      </c>
      <c r="O41" t="s">
        <v>382</v>
      </c>
      <c r="P41" t="s">
        <v>382</v>
      </c>
      <c r="Q41">
        <v>1</v>
      </c>
      <c r="X41">
        <v>3.98</v>
      </c>
      <c r="Y41">
        <v>0</v>
      </c>
      <c r="Z41">
        <v>0</v>
      </c>
      <c r="AA41">
        <v>0</v>
      </c>
      <c r="AB41">
        <v>0</v>
      </c>
      <c r="AC41">
        <v>0</v>
      </c>
      <c r="AD41">
        <v>1</v>
      </c>
      <c r="AE41">
        <v>1</v>
      </c>
      <c r="AF41" t="s">
        <v>35</v>
      </c>
      <c r="AG41">
        <v>1.194</v>
      </c>
      <c r="AH41">
        <v>2</v>
      </c>
      <c r="AI41">
        <v>54346844</v>
      </c>
      <c r="AJ41">
        <v>23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</row>
    <row r="42" spans="1:44" x14ac:dyDescent="0.2">
      <c r="A42">
        <f>ROW(Source!A38)</f>
        <v>38</v>
      </c>
      <c r="B42">
        <v>54346848</v>
      </c>
      <c r="C42">
        <v>54346846</v>
      </c>
      <c r="D42">
        <v>30515951</v>
      </c>
      <c r="E42">
        <v>30515945</v>
      </c>
      <c r="F42">
        <v>1</v>
      </c>
      <c r="G42">
        <v>30515945</v>
      </c>
      <c r="H42">
        <v>1</v>
      </c>
      <c r="I42" t="s">
        <v>380</v>
      </c>
      <c r="J42" t="s">
        <v>3</v>
      </c>
      <c r="K42" t="s">
        <v>381</v>
      </c>
      <c r="L42">
        <v>1191</v>
      </c>
      <c r="N42">
        <v>1013</v>
      </c>
      <c r="O42" t="s">
        <v>382</v>
      </c>
      <c r="P42" t="s">
        <v>382</v>
      </c>
      <c r="Q42">
        <v>1</v>
      </c>
      <c r="X42">
        <v>9.27</v>
      </c>
      <c r="Y42">
        <v>0</v>
      </c>
      <c r="Z42">
        <v>0</v>
      </c>
      <c r="AA42">
        <v>0</v>
      </c>
      <c r="AB42">
        <v>0</v>
      </c>
      <c r="AC42">
        <v>0</v>
      </c>
      <c r="AD42">
        <v>1</v>
      </c>
      <c r="AE42">
        <v>1</v>
      </c>
      <c r="AF42" t="s">
        <v>35</v>
      </c>
      <c r="AG42">
        <v>2.7809999999999997</v>
      </c>
      <c r="AH42">
        <v>2</v>
      </c>
      <c r="AI42">
        <v>54346847</v>
      </c>
      <c r="AJ42">
        <v>24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</row>
    <row r="43" spans="1:44" x14ac:dyDescent="0.2">
      <c r="A43">
        <f>ROW(Source!A39)</f>
        <v>39</v>
      </c>
      <c r="B43">
        <v>54346851</v>
      </c>
      <c r="C43">
        <v>54346849</v>
      </c>
      <c r="D43">
        <v>30515951</v>
      </c>
      <c r="E43">
        <v>30515945</v>
      </c>
      <c r="F43">
        <v>1</v>
      </c>
      <c r="G43">
        <v>30515945</v>
      </c>
      <c r="H43">
        <v>1</v>
      </c>
      <c r="I43" t="s">
        <v>380</v>
      </c>
      <c r="J43" t="s">
        <v>3</v>
      </c>
      <c r="K43" t="s">
        <v>381</v>
      </c>
      <c r="L43">
        <v>1191</v>
      </c>
      <c r="N43">
        <v>1013</v>
      </c>
      <c r="O43" t="s">
        <v>382</v>
      </c>
      <c r="P43" t="s">
        <v>382</v>
      </c>
      <c r="Q43">
        <v>1</v>
      </c>
      <c r="X43">
        <v>10.3</v>
      </c>
      <c r="Y43">
        <v>0</v>
      </c>
      <c r="Z43">
        <v>0</v>
      </c>
      <c r="AA43">
        <v>0</v>
      </c>
      <c r="AB43">
        <v>0</v>
      </c>
      <c r="AC43">
        <v>0</v>
      </c>
      <c r="AD43">
        <v>1</v>
      </c>
      <c r="AE43">
        <v>1</v>
      </c>
      <c r="AF43" t="s">
        <v>35</v>
      </c>
      <c r="AG43">
        <v>3.0900000000000003</v>
      </c>
      <c r="AH43">
        <v>2</v>
      </c>
      <c r="AI43">
        <v>54346850</v>
      </c>
      <c r="AJ43">
        <v>25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 x14ac:dyDescent="0.2">
      <c r="A44">
        <f>ROW(Source!A40)</f>
        <v>40</v>
      </c>
      <c r="B44">
        <v>54346854</v>
      </c>
      <c r="C44">
        <v>54346852</v>
      </c>
      <c r="D44">
        <v>30515951</v>
      </c>
      <c r="E44">
        <v>30515945</v>
      </c>
      <c r="F44">
        <v>1</v>
      </c>
      <c r="G44">
        <v>30515945</v>
      </c>
      <c r="H44">
        <v>1</v>
      </c>
      <c r="I44" t="s">
        <v>380</v>
      </c>
      <c r="J44" t="s">
        <v>3</v>
      </c>
      <c r="K44" t="s">
        <v>381</v>
      </c>
      <c r="L44">
        <v>1191</v>
      </c>
      <c r="N44">
        <v>1013</v>
      </c>
      <c r="O44" t="s">
        <v>382</v>
      </c>
      <c r="P44" t="s">
        <v>382</v>
      </c>
      <c r="Q44">
        <v>1</v>
      </c>
      <c r="X44">
        <v>18.5</v>
      </c>
      <c r="Y44">
        <v>0</v>
      </c>
      <c r="Z44">
        <v>0</v>
      </c>
      <c r="AA44">
        <v>0</v>
      </c>
      <c r="AB44">
        <v>0</v>
      </c>
      <c r="AC44">
        <v>0</v>
      </c>
      <c r="AD44">
        <v>1</v>
      </c>
      <c r="AE44">
        <v>1</v>
      </c>
      <c r="AF44" t="s">
        <v>35</v>
      </c>
      <c r="AG44">
        <v>5.55</v>
      </c>
      <c r="AH44">
        <v>2</v>
      </c>
      <c r="AI44">
        <v>54346853</v>
      </c>
      <c r="AJ44">
        <v>26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 x14ac:dyDescent="0.2">
      <c r="A45">
        <f>ROW(Source!A41)</f>
        <v>41</v>
      </c>
      <c r="B45">
        <v>54346857</v>
      </c>
      <c r="C45">
        <v>54346855</v>
      </c>
      <c r="D45">
        <v>30515951</v>
      </c>
      <c r="E45">
        <v>30515945</v>
      </c>
      <c r="F45">
        <v>1</v>
      </c>
      <c r="G45">
        <v>30515945</v>
      </c>
      <c r="H45">
        <v>1</v>
      </c>
      <c r="I45" t="s">
        <v>380</v>
      </c>
      <c r="J45" t="s">
        <v>3</v>
      </c>
      <c r="K45" t="s">
        <v>381</v>
      </c>
      <c r="L45">
        <v>1191</v>
      </c>
      <c r="N45">
        <v>1013</v>
      </c>
      <c r="O45" t="s">
        <v>382</v>
      </c>
      <c r="P45" t="s">
        <v>382</v>
      </c>
      <c r="Q45">
        <v>1</v>
      </c>
      <c r="X45">
        <v>18.5</v>
      </c>
      <c r="Y45">
        <v>0</v>
      </c>
      <c r="Z45">
        <v>0</v>
      </c>
      <c r="AA45">
        <v>0</v>
      </c>
      <c r="AB45">
        <v>0</v>
      </c>
      <c r="AC45">
        <v>0</v>
      </c>
      <c r="AD45">
        <v>1</v>
      </c>
      <c r="AE45">
        <v>1</v>
      </c>
      <c r="AF45" t="s">
        <v>35</v>
      </c>
      <c r="AG45">
        <v>5.55</v>
      </c>
      <c r="AH45">
        <v>2</v>
      </c>
      <c r="AI45">
        <v>54346856</v>
      </c>
      <c r="AJ45">
        <v>27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</row>
    <row r="46" spans="1:44" x14ac:dyDescent="0.2">
      <c r="A46">
        <f>ROW(Source!A78)</f>
        <v>78</v>
      </c>
      <c r="B46">
        <v>54346921</v>
      </c>
      <c r="C46">
        <v>54346916</v>
      </c>
      <c r="D46">
        <v>30515951</v>
      </c>
      <c r="E46">
        <v>30515945</v>
      </c>
      <c r="F46">
        <v>1</v>
      </c>
      <c r="G46">
        <v>30515945</v>
      </c>
      <c r="H46">
        <v>1</v>
      </c>
      <c r="I46" t="s">
        <v>380</v>
      </c>
      <c r="J46" t="s">
        <v>3</v>
      </c>
      <c r="K46" t="s">
        <v>381</v>
      </c>
      <c r="L46">
        <v>1191</v>
      </c>
      <c r="N46">
        <v>1013</v>
      </c>
      <c r="O46" t="s">
        <v>382</v>
      </c>
      <c r="P46" t="s">
        <v>382</v>
      </c>
      <c r="Q46">
        <v>1</v>
      </c>
      <c r="X46">
        <v>3.06</v>
      </c>
      <c r="Y46">
        <v>0</v>
      </c>
      <c r="Z46">
        <v>0</v>
      </c>
      <c r="AA46">
        <v>0</v>
      </c>
      <c r="AB46">
        <v>0</v>
      </c>
      <c r="AC46">
        <v>0</v>
      </c>
      <c r="AD46">
        <v>1</v>
      </c>
      <c r="AE46">
        <v>1</v>
      </c>
      <c r="AF46" t="s">
        <v>3</v>
      </c>
      <c r="AG46">
        <v>3.06</v>
      </c>
      <c r="AH46">
        <v>2</v>
      </c>
      <c r="AI46">
        <v>54346917</v>
      </c>
      <c r="AJ46">
        <v>28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</row>
    <row r="47" spans="1:44" x14ac:dyDescent="0.2">
      <c r="A47">
        <f>ROW(Source!A78)</f>
        <v>78</v>
      </c>
      <c r="B47">
        <v>54346922</v>
      </c>
      <c r="C47">
        <v>54346916</v>
      </c>
      <c r="D47">
        <v>30595660</v>
      </c>
      <c r="E47">
        <v>1</v>
      </c>
      <c r="F47">
        <v>1</v>
      </c>
      <c r="G47">
        <v>30515945</v>
      </c>
      <c r="H47">
        <v>2</v>
      </c>
      <c r="I47" t="s">
        <v>400</v>
      </c>
      <c r="J47" t="s">
        <v>401</v>
      </c>
      <c r="K47" t="s">
        <v>402</v>
      </c>
      <c r="L47">
        <v>1367</v>
      </c>
      <c r="N47">
        <v>1011</v>
      </c>
      <c r="O47" t="s">
        <v>162</v>
      </c>
      <c r="P47" t="s">
        <v>162</v>
      </c>
      <c r="Q47">
        <v>1</v>
      </c>
      <c r="X47">
        <v>0.68</v>
      </c>
      <c r="Y47">
        <v>0</v>
      </c>
      <c r="Z47">
        <v>180.5</v>
      </c>
      <c r="AA47">
        <v>15.63</v>
      </c>
      <c r="AB47">
        <v>0</v>
      </c>
      <c r="AC47">
        <v>0</v>
      </c>
      <c r="AD47">
        <v>1</v>
      </c>
      <c r="AE47">
        <v>0</v>
      </c>
      <c r="AF47" t="s">
        <v>3</v>
      </c>
      <c r="AG47">
        <v>0.68</v>
      </c>
      <c r="AH47">
        <v>2</v>
      </c>
      <c r="AI47">
        <v>54346918</v>
      </c>
      <c r="AJ47">
        <v>29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</row>
    <row r="48" spans="1:44" x14ac:dyDescent="0.2">
      <c r="A48">
        <f>ROW(Source!A78)</f>
        <v>78</v>
      </c>
      <c r="B48">
        <v>54346923</v>
      </c>
      <c r="C48">
        <v>54346916</v>
      </c>
      <c r="D48">
        <v>30516999</v>
      </c>
      <c r="E48">
        <v>30515945</v>
      </c>
      <c r="F48">
        <v>1</v>
      </c>
      <c r="G48">
        <v>30515945</v>
      </c>
      <c r="H48">
        <v>2</v>
      </c>
      <c r="I48" t="s">
        <v>392</v>
      </c>
      <c r="J48" t="s">
        <v>3</v>
      </c>
      <c r="K48" t="s">
        <v>393</v>
      </c>
      <c r="L48">
        <v>1344</v>
      </c>
      <c r="N48">
        <v>1008</v>
      </c>
      <c r="O48" t="s">
        <v>394</v>
      </c>
      <c r="P48" t="s">
        <v>394</v>
      </c>
      <c r="Q48">
        <v>1</v>
      </c>
      <c r="X48">
        <v>25.31</v>
      </c>
      <c r="Y48">
        <v>0</v>
      </c>
      <c r="Z48">
        <v>1</v>
      </c>
      <c r="AA48">
        <v>0</v>
      </c>
      <c r="AB48">
        <v>0</v>
      </c>
      <c r="AC48">
        <v>0</v>
      </c>
      <c r="AD48">
        <v>1</v>
      </c>
      <c r="AE48">
        <v>0</v>
      </c>
      <c r="AF48" t="s">
        <v>3</v>
      </c>
      <c r="AG48">
        <v>25.31</v>
      </c>
      <c r="AH48">
        <v>2</v>
      </c>
      <c r="AI48">
        <v>54346919</v>
      </c>
      <c r="AJ48">
        <v>30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</row>
    <row r="49" spans="1:44" x14ac:dyDescent="0.2">
      <c r="A49">
        <f>ROW(Source!A78)</f>
        <v>78</v>
      </c>
      <c r="B49">
        <v>54346924</v>
      </c>
      <c r="C49">
        <v>54346916</v>
      </c>
      <c r="D49">
        <v>30531466</v>
      </c>
      <c r="E49">
        <v>30515945</v>
      </c>
      <c r="F49">
        <v>1</v>
      </c>
      <c r="G49">
        <v>30515945</v>
      </c>
      <c r="H49">
        <v>3</v>
      </c>
      <c r="I49" t="s">
        <v>416</v>
      </c>
      <c r="J49" t="s">
        <v>3</v>
      </c>
      <c r="K49" t="s">
        <v>417</v>
      </c>
      <c r="L49">
        <v>1348</v>
      </c>
      <c r="N49">
        <v>1009</v>
      </c>
      <c r="O49" t="s">
        <v>407</v>
      </c>
      <c r="P49" t="s">
        <v>407</v>
      </c>
      <c r="Q49">
        <v>1000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 t="s">
        <v>3</v>
      </c>
      <c r="AG49">
        <v>0</v>
      </c>
      <c r="AH49">
        <v>3</v>
      </c>
      <c r="AI49">
        <v>-1</v>
      </c>
      <c r="AJ49" t="s">
        <v>3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</row>
    <row r="50" spans="1:44" x14ac:dyDescent="0.2">
      <c r="A50">
        <f>ROW(Source!A78)</f>
        <v>78</v>
      </c>
      <c r="B50">
        <v>54346925</v>
      </c>
      <c r="C50">
        <v>54346916</v>
      </c>
      <c r="D50">
        <v>30531517</v>
      </c>
      <c r="E50">
        <v>30515945</v>
      </c>
      <c r="F50">
        <v>1</v>
      </c>
      <c r="G50">
        <v>30515945</v>
      </c>
      <c r="H50">
        <v>3</v>
      </c>
      <c r="I50" t="s">
        <v>405</v>
      </c>
      <c r="J50" t="s">
        <v>3</v>
      </c>
      <c r="K50" t="s">
        <v>406</v>
      </c>
      <c r="L50">
        <v>1348</v>
      </c>
      <c r="N50">
        <v>1009</v>
      </c>
      <c r="O50" t="s">
        <v>407</v>
      </c>
      <c r="P50" t="s">
        <v>407</v>
      </c>
      <c r="Q50">
        <v>1000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 t="s">
        <v>3</v>
      </c>
      <c r="AG50">
        <v>0</v>
      </c>
      <c r="AH50">
        <v>3</v>
      </c>
      <c r="AI50">
        <v>-1</v>
      </c>
      <c r="AJ50" t="s">
        <v>3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</row>
    <row r="51" spans="1:44" x14ac:dyDescent="0.2">
      <c r="A51">
        <f>ROW(Source!A78)</f>
        <v>78</v>
      </c>
      <c r="B51">
        <v>54346926</v>
      </c>
      <c r="C51">
        <v>54346916</v>
      </c>
      <c r="D51">
        <v>30532013</v>
      </c>
      <c r="E51">
        <v>30515945</v>
      </c>
      <c r="F51">
        <v>1</v>
      </c>
      <c r="G51">
        <v>30515945</v>
      </c>
      <c r="H51">
        <v>3</v>
      </c>
      <c r="I51" t="s">
        <v>408</v>
      </c>
      <c r="J51" t="s">
        <v>3</v>
      </c>
      <c r="K51" t="s">
        <v>409</v>
      </c>
      <c r="L51">
        <v>1354</v>
      </c>
      <c r="N51">
        <v>1010</v>
      </c>
      <c r="O51" t="s">
        <v>230</v>
      </c>
      <c r="P51" t="s">
        <v>230</v>
      </c>
      <c r="Q51">
        <v>1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 t="s">
        <v>3</v>
      </c>
      <c r="AG51">
        <v>0</v>
      </c>
      <c r="AH51">
        <v>3</v>
      </c>
      <c r="AI51">
        <v>-1</v>
      </c>
      <c r="AJ51" t="s">
        <v>3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</row>
    <row r="52" spans="1:44" x14ac:dyDescent="0.2">
      <c r="A52">
        <f>ROW(Source!A78)</f>
        <v>78</v>
      </c>
      <c r="B52">
        <v>54346927</v>
      </c>
      <c r="C52">
        <v>54346916</v>
      </c>
      <c r="D52">
        <v>30531680</v>
      </c>
      <c r="E52">
        <v>30515945</v>
      </c>
      <c r="F52">
        <v>1</v>
      </c>
      <c r="G52">
        <v>30515945</v>
      </c>
      <c r="H52">
        <v>3</v>
      </c>
      <c r="I52" t="s">
        <v>410</v>
      </c>
      <c r="J52" t="s">
        <v>3</v>
      </c>
      <c r="K52" t="s">
        <v>411</v>
      </c>
      <c r="L52">
        <v>1348</v>
      </c>
      <c r="N52">
        <v>1009</v>
      </c>
      <c r="O52" t="s">
        <v>407</v>
      </c>
      <c r="P52" t="s">
        <v>407</v>
      </c>
      <c r="Q52">
        <v>1000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 t="s">
        <v>3</v>
      </c>
      <c r="AG52">
        <v>0</v>
      </c>
      <c r="AH52">
        <v>3</v>
      </c>
      <c r="AI52">
        <v>-1</v>
      </c>
      <c r="AJ52" t="s">
        <v>3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</row>
    <row r="53" spans="1:44" x14ac:dyDescent="0.2">
      <c r="A53">
        <f>ROW(Source!A78)</f>
        <v>78</v>
      </c>
      <c r="B53">
        <v>54346928</v>
      </c>
      <c r="C53">
        <v>54346916</v>
      </c>
      <c r="D53">
        <v>30532380</v>
      </c>
      <c r="E53">
        <v>30515945</v>
      </c>
      <c r="F53">
        <v>1</v>
      </c>
      <c r="G53">
        <v>30515945</v>
      </c>
      <c r="H53">
        <v>3</v>
      </c>
      <c r="I53" t="s">
        <v>412</v>
      </c>
      <c r="J53" t="s">
        <v>3</v>
      </c>
      <c r="K53" t="s">
        <v>413</v>
      </c>
      <c r="L53">
        <v>1354</v>
      </c>
      <c r="N53">
        <v>1010</v>
      </c>
      <c r="O53" t="s">
        <v>230</v>
      </c>
      <c r="P53" t="s">
        <v>230</v>
      </c>
      <c r="Q53">
        <v>1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 t="s">
        <v>3</v>
      </c>
      <c r="AG53">
        <v>0</v>
      </c>
      <c r="AH53">
        <v>3</v>
      </c>
      <c r="AI53">
        <v>-1</v>
      </c>
      <c r="AJ53" t="s">
        <v>3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</row>
    <row r="54" spans="1:44" x14ac:dyDescent="0.2">
      <c r="A54">
        <f>ROW(Source!A78)</f>
        <v>78</v>
      </c>
      <c r="B54">
        <v>54346929</v>
      </c>
      <c r="C54">
        <v>54346916</v>
      </c>
      <c r="D54">
        <v>30533233</v>
      </c>
      <c r="E54">
        <v>30515945</v>
      </c>
      <c r="F54">
        <v>1</v>
      </c>
      <c r="G54">
        <v>30515945</v>
      </c>
      <c r="H54">
        <v>3</v>
      </c>
      <c r="I54" t="s">
        <v>414</v>
      </c>
      <c r="J54" t="s">
        <v>3</v>
      </c>
      <c r="K54" t="s">
        <v>415</v>
      </c>
      <c r="L54">
        <v>1354</v>
      </c>
      <c r="N54">
        <v>1010</v>
      </c>
      <c r="O54" t="s">
        <v>230</v>
      </c>
      <c r="P54" t="s">
        <v>230</v>
      </c>
      <c r="Q54">
        <v>1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 t="s">
        <v>3</v>
      </c>
      <c r="AG54">
        <v>0</v>
      </c>
      <c r="AH54">
        <v>3</v>
      </c>
      <c r="AI54">
        <v>-1</v>
      </c>
      <c r="AJ54" t="s">
        <v>3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</row>
    <row r="55" spans="1:44" x14ac:dyDescent="0.2">
      <c r="A55">
        <f>ROW(Source!A78)</f>
        <v>78</v>
      </c>
      <c r="B55">
        <v>54346930</v>
      </c>
      <c r="C55">
        <v>54346916</v>
      </c>
      <c r="D55">
        <v>30533141</v>
      </c>
      <c r="E55">
        <v>30515945</v>
      </c>
      <c r="F55">
        <v>1</v>
      </c>
      <c r="G55">
        <v>30515945</v>
      </c>
      <c r="H55">
        <v>3</v>
      </c>
      <c r="I55" t="s">
        <v>419</v>
      </c>
      <c r="J55" t="s">
        <v>3</v>
      </c>
      <c r="K55" t="s">
        <v>420</v>
      </c>
      <c r="L55">
        <v>1354</v>
      </c>
      <c r="N55">
        <v>1010</v>
      </c>
      <c r="O55" t="s">
        <v>230</v>
      </c>
      <c r="P55" t="s">
        <v>230</v>
      </c>
      <c r="Q55">
        <v>1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 t="s">
        <v>3</v>
      </c>
      <c r="AG55">
        <v>0</v>
      </c>
      <c r="AH55">
        <v>3</v>
      </c>
      <c r="AI55">
        <v>-1</v>
      </c>
      <c r="AJ55" t="s">
        <v>3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</row>
    <row r="56" spans="1:44" x14ac:dyDescent="0.2">
      <c r="A56">
        <f>ROW(Source!A78)</f>
        <v>78</v>
      </c>
      <c r="B56">
        <v>54346931</v>
      </c>
      <c r="C56">
        <v>54346916</v>
      </c>
      <c r="D56">
        <v>30541208</v>
      </c>
      <c r="E56">
        <v>30515945</v>
      </c>
      <c r="F56">
        <v>1</v>
      </c>
      <c r="G56">
        <v>30515945</v>
      </c>
      <c r="H56">
        <v>3</v>
      </c>
      <c r="I56" t="s">
        <v>395</v>
      </c>
      <c r="J56" t="s">
        <v>3</v>
      </c>
      <c r="K56" t="s">
        <v>396</v>
      </c>
      <c r="L56">
        <v>1344</v>
      </c>
      <c r="N56">
        <v>1008</v>
      </c>
      <c r="O56" t="s">
        <v>394</v>
      </c>
      <c r="P56" t="s">
        <v>394</v>
      </c>
      <c r="Q56">
        <v>1</v>
      </c>
      <c r="X56">
        <v>8.19</v>
      </c>
      <c r="Y56">
        <v>1</v>
      </c>
      <c r="Z56">
        <v>0</v>
      </c>
      <c r="AA56">
        <v>0</v>
      </c>
      <c r="AB56">
        <v>0</v>
      </c>
      <c r="AC56">
        <v>0</v>
      </c>
      <c r="AD56">
        <v>1</v>
      </c>
      <c r="AE56">
        <v>0</v>
      </c>
      <c r="AF56" t="s">
        <v>3</v>
      </c>
      <c r="AG56">
        <v>8.19</v>
      </c>
      <c r="AH56">
        <v>2</v>
      </c>
      <c r="AI56">
        <v>54346920</v>
      </c>
      <c r="AJ56">
        <v>31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</row>
    <row r="57" spans="1:44" x14ac:dyDescent="0.2">
      <c r="A57">
        <f>ROW(Source!A79)</f>
        <v>79</v>
      </c>
      <c r="B57">
        <v>54346934</v>
      </c>
      <c r="C57">
        <v>54346932</v>
      </c>
      <c r="D57">
        <v>30515951</v>
      </c>
      <c r="E57">
        <v>30515945</v>
      </c>
      <c r="F57">
        <v>1</v>
      </c>
      <c r="G57">
        <v>30515945</v>
      </c>
      <c r="H57">
        <v>1</v>
      </c>
      <c r="I57" t="s">
        <v>380</v>
      </c>
      <c r="J57" t="s">
        <v>3</v>
      </c>
      <c r="K57" t="s">
        <v>381</v>
      </c>
      <c r="L57">
        <v>1191</v>
      </c>
      <c r="N57">
        <v>1013</v>
      </c>
      <c r="O57" t="s">
        <v>382</v>
      </c>
      <c r="P57" t="s">
        <v>382</v>
      </c>
      <c r="Q57">
        <v>1</v>
      </c>
      <c r="X57">
        <v>87.48</v>
      </c>
      <c r="Y57">
        <v>0</v>
      </c>
      <c r="Z57">
        <v>0</v>
      </c>
      <c r="AA57">
        <v>0</v>
      </c>
      <c r="AB57">
        <v>0</v>
      </c>
      <c r="AC57">
        <v>0</v>
      </c>
      <c r="AD57">
        <v>1</v>
      </c>
      <c r="AE57">
        <v>1</v>
      </c>
      <c r="AF57" t="s">
        <v>3</v>
      </c>
      <c r="AG57">
        <v>87.48</v>
      </c>
      <c r="AH57">
        <v>2</v>
      </c>
      <c r="AI57">
        <v>54346933</v>
      </c>
      <c r="AJ57">
        <v>32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</row>
    <row r="58" spans="1:44" x14ac:dyDescent="0.2">
      <c r="A58">
        <f>ROW(Source!A80)</f>
        <v>80</v>
      </c>
      <c r="B58">
        <v>54346937</v>
      </c>
      <c r="C58">
        <v>54346935</v>
      </c>
      <c r="D58">
        <v>30515951</v>
      </c>
      <c r="E58">
        <v>30515945</v>
      </c>
      <c r="F58">
        <v>1</v>
      </c>
      <c r="G58">
        <v>30515945</v>
      </c>
      <c r="H58">
        <v>1</v>
      </c>
      <c r="I58" t="s">
        <v>380</v>
      </c>
      <c r="J58" t="s">
        <v>3</v>
      </c>
      <c r="K58" t="s">
        <v>381</v>
      </c>
      <c r="L58">
        <v>1191</v>
      </c>
      <c r="N58">
        <v>1013</v>
      </c>
      <c r="O58" t="s">
        <v>382</v>
      </c>
      <c r="P58" t="s">
        <v>382</v>
      </c>
      <c r="Q58">
        <v>1</v>
      </c>
      <c r="X58">
        <v>0.24</v>
      </c>
      <c r="Y58">
        <v>0</v>
      </c>
      <c r="Z58">
        <v>0</v>
      </c>
      <c r="AA58">
        <v>0</v>
      </c>
      <c r="AB58">
        <v>0</v>
      </c>
      <c r="AC58">
        <v>0</v>
      </c>
      <c r="AD58">
        <v>1</v>
      </c>
      <c r="AE58">
        <v>1</v>
      </c>
      <c r="AF58" t="s">
        <v>3</v>
      </c>
      <c r="AG58">
        <v>0.24</v>
      </c>
      <c r="AH58">
        <v>2</v>
      </c>
      <c r="AI58">
        <v>54346936</v>
      </c>
      <c r="AJ58">
        <v>33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</row>
    <row r="59" spans="1:44" x14ac:dyDescent="0.2">
      <c r="A59">
        <f>ROW(Source!A81)</f>
        <v>81</v>
      </c>
      <c r="B59">
        <v>54346943</v>
      </c>
      <c r="C59">
        <v>54346938</v>
      </c>
      <c r="D59">
        <v>30515951</v>
      </c>
      <c r="E59">
        <v>30515945</v>
      </c>
      <c r="F59">
        <v>1</v>
      </c>
      <c r="G59">
        <v>30515945</v>
      </c>
      <c r="H59">
        <v>1</v>
      </c>
      <c r="I59" t="s">
        <v>380</v>
      </c>
      <c r="J59" t="s">
        <v>3</v>
      </c>
      <c r="K59" t="s">
        <v>381</v>
      </c>
      <c r="L59">
        <v>1191</v>
      </c>
      <c r="N59">
        <v>1013</v>
      </c>
      <c r="O59" t="s">
        <v>382</v>
      </c>
      <c r="P59" t="s">
        <v>382</v>
      </c>
      <c r="Q59">
        <v>1</v>
      </c>
      <c r="X59">
        <v>3.76</v>
      </c>
      <c r="Y59">
        <v>0</v>
      </c>
      <c r="Z59">
        <v>0</v>
      </c>
      <c r="AA59">
        <v>0</v>
      </c>
      <c r="AB59">
        <v>0</v>
      </c>
      <c r="AC59">
        <v>0</v>
      </c>
      <c r="AD59">
        <v>1</v>
      </c>
      <c r="AE59">
        <v>1</v>
      </c>
      <c r="AF59" t="s">
        <v>3</v>
      </c>
      <c r="AG59">
        <v>3.76</v>
      </c>
      <c r="AH59">
        <v>2</v>
      </c>
      <c r="AI59">
        <v>54346939</v>
      </c>
      <c r="AJ59">
        <v>34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</row>
    <row r="60" spans="1:44" x14ac:dyDescent="0.2">
      <c r="A60">
        <f>ROW(Source!A81)</f>
        <v>81</v>
      </c>
      <c r="B60">
        <v>54346944</v>
      </c>
      <c r="C60">
        <v>54346938</v>
      </c>
      <c r="D60">
        <v>30595422</v>
      </c>
      <c r="E60">
        <v>1</v>
      </c>
      <c r="F60">
        <v>1</v>
      </c>
      <c r="G60">
        <v>30515945</v>
      </c>
      <c r="H60">
        <v>2</v>
      </c>
      <c r="I60" t="s">
        <v>389</v>
      </c>
      <c r="J60" t="s">
        <v>390</v>
      </c>
      <c r="K60" t="s">
        <v>391</v>
      </c>
      <c r="L60">
        <v>1367</v>
      </c>
      <c r="N60">
        <v>1011</v>
      </c>
      <c r="O60" t="s">
        <v>162</v>
      </c>
      <c r="P60" t="s">
        <v>162</v>
      </c>
      <c r="Q60">
        <v>1</v>
      </c>
      <c r="X60">
        <v>0.85</v>
      </c>
      <c r="Y60">
        <v>0</v>
      </c>
      <c r="Z60">
        <v>202.53</v>
      </c>
      <c r="AA60">
        <v>18</v>
      </c>
      <c r="AB60">
        <v>0</v>
      </c>
      <c r="AC60">
        <v>0</v>
      </c>
      <c r="AD60">
        <v>1</v>
      </c>
      <c r="AE60">
        <v>0</v>
      </c>
      <c r="AF60" t="s">
        <v>3</v>
      </c>
      <c r="AG60">
        <v>0.85</v>
      </c>
      <c r="AH60">
        <v>2</v>
      </c>
      <c r="AI60">
        <v>54346940</v>
      </c>
      <c r="AJ60">
        <v>35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</row>
    <row r="61" spans="1:44" x14ac:dyDescent="0.2">
      <c r="A61">
        <f>ROW(Source!A81)</f>
        <v>81</v>
      </c>
      <c r="B61">
        <v>54346945</v>
      </c>
      <c r="C61">
        <v>54346938</v>
      </c>
      <c r="D61">
        <v>30516999</v>
      </c>
      <c r="E61">
        <v>30515945</v>
      </c>
      <c r="F61">
        <v>1</v>
      </c>
      <c r="G61">
        <v>30515945</v>
      </c>
      <c r="H61">
        <v>2</v>
      </c>
      <c r="I61" t="s">
        <v>392</v>
      </c>
      <c r="J61" t="s">
        <v>3</v>
      </c>
      <c r="K61" t="s">
        <v>393</v>
      </c>
      <c r="L61">
        <v>1344</v>
      </c>
      <c r="N61">
        <v>1008</v>
      </c>
      <c r="O61" t="s">
        <v>394</v>
      </c>
      <c r="P61" t="s">
        <v>394</v>
      </c>
      <c r="Q61">
        <v>1</v>
      </c>
      <c r="X61">
        <v>15.63</v>
      </c>
      <c r="Y61">
        <v>0</v>
      </c>
      <c r="Z61">
        <v>1</v>
      </c>
      <c r="AA61">
        <v>0</v>
      </c>
      <c r="AB61">
        <v>0</v>
      </c>
      <c r="AC61">
        <v>0</v>
      </c>
      <c r="AD61">
        <v>1</v>
      </c>
      <c r="AE61">
        <v>0</v>
      </c>
      <c r="AF61" t="s">
        <v>3</v>
      </c>
      <c r="AG61">
        <v>15.63</v>
      </c>
      <c r="AH61">
        <v>2</v>
      </c>
      <c r="AI61">
        <v>54346941</v>
      </c>
      <c r="AJ61">
        <v>36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</row>
    <row r="62" spans="1:44" x14ac:dyDescent="0.2">
      <c r="A62">
        <f>ROW(Source!A81)</f>
        <v>81</v>
      </c>
      <c r="B62">
        <v>54346946</v>
      </c>
      <c r="C62">
        <v>54346938</v>
      </c>
      <c r="D62">
        <v>30531466</v>
      </c>
      <c r="E62">
        <v>30515945</v>
      </c>
      <c r="F62">
        <v>1</v>
      </c>
      <c r="G62">
        <v>30515945</v>
      </c>
      <c r="H62">
        <v>3</v>
      </c>
      <c r="I62" t="s">
        <v>416</v>
      </c>
      <c r="J62" t="s">
        <v>3</v>
      </c>
      <c r="K62" t="s">
        <v>417</v>
      </c>
      <c r="L62">
        <v>1348</v>
      </c>
      <c r="N62">
        <v>1009</v>
      </c>
      <c r="O62" t="s">
        <v>407</v>
      </c>
      <c r="P62" t="s">
        <v>407</v>
      </c>
      <c r="Q62">
        <v>1000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 t="s">
        <v>3</v>
      </c>
      <c r="AG62">
        <v>0</v>
      </c>
      <c r="AH62">
        <v>3</v>
      </c>
      <c r="AI62">
        <v>-1</v>
      </c>
      <c r="AJ62" t="s">
        <v>3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</row>
    <row r="63" spans="1:44" x14ac:dyDescent="0.2">
      <c r="A63">
        <f>ROW(Source!A81)</f>
        <v>81</v>
      </c>
      <c r="B63">
        <v>54346947</v>
      </c>
      <c r="C63">
        <v>54346938</v>
      </c>
      <c r="D63">
        <v>30531517</v>
      </c>
      <c r="E63">
        <v>30515945</v>
      </c>
      <c r="F63">
        <v>1</v>
      </c>
      <c r="G63">
        <v>30515945</v>
      </c>
      <c r="H63">
        <v>3</v>
      </c>
      <c r="I63" t="s">
        <v>405</v>
      </c>
      <c r="J63" t="s">
        <v>3</v>
      </c>
      <c r="K63" t="s">
        <v>406</v>
      </c>
      <c r="L63">
        <v>1348</v>
      </c>
      <c r="N63">
        <v>1009</v>
      </c>
      <c r="O63" t="s">
        <v>407</v>
      </c>
      <c r="P63" t="s">
        <v>407</v>
      </c>
      <c r="Q63">
        <v>1000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 t="s">
        <v>3</v>
      </c>
      <c r="AG63">
        <v>0</v>
      </c>
      <c r="AH63">
        <v>3</v>
      </c>
      <c r="AI63">
        <v>-1</v>
      </c>
      <c r="AJ63" t="s">
        <v>3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</row>
    <row r="64" spans="1:44" x14ac:dyDescent="0.2">
      <c r="A64">
        <f>ROW(Source!A81)</f>
        <v>81</v>
      </c>
      <c r="B64">
        <v>54346948</v>
      </c>
      <c r="C64">
        <v>54346938</v>
      </c>
      <c r="D64">
        <v>30531680</v>
      </c>
      <c r="E64">
        <v>30515945</v>
      </c>
      <c r="F64">
        <v>1</v>
      </c>
      <c r="G64">
        <v>30515945</v>
      </c>
      <c r="H64">
        <v>3</v>
      </c>
      <c r="I64" t="s">
        <v>410</v>
      </c>
      <c r="J64" t="s">
        <v>3</v>
      </c>
      <c r="K64" t="s">
        <v>411</v>
      </c>
      <c r="L64">
        <v>1348</v>
      </c>
      <c r="N64">
        <v>1009</v>
      </c>
      <c r="O64" t="s">
        <v>407</v>
      </c>
      <c r="P64" t="s">
        <v>407</v>
      </c>
      <c r="Q64">
        <v>1000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 t="s">
        <v>3</v>
      </c>
      <c r="AG64">
        <v>0</v>
      </c>
      <c r="AH64">
        <v>3</v>
      </c>
      <c r="AI64">
        <v>-1</v>
      </c>
      <c r="AJ64" t="s">
        <v>3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</row>
    <row r="65" spans="1:44" x14ac:dyDescent="0.2">
      <c r="A65">
        <f>ROW(Source!A81)</f>
        <v>81</v>
      </c>
      <c r="B65">
        <v>54346949</v>
      </c>
      <c r="C65">
        <v>54346938</v>
      </c>
      <c r="D65">
        <v>30531680</v>
      </c>
      <c r="E65">
        <v>30515945</v>
      </c>
      <c r="F65">
        <v>1</v>
      </c>
      <c r="G65">
        <v>30515945</v>
      </c>
      <c r="H65">
        <v>3</v>
      </c>
      <c r="I65" t="s">
        <v>410</v>
      </c>
      <c r="J65" t="s">
        <v>3</v>
      </c>
      <c r="K65" t="s">
        <v>418</v>
      </c>
      <c r="L65">
        <v>1348</v>
      </c>
      <c r="N65">
        <v>1009</v>
      </c>
      <c r="O65" t="s">
        <v>407</v>
      </c>
      <c r="P65" t="s">
        <v>407</v>
      </c>
      <c r="Q65">
        <v>1000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 t="s">
        <v>3</v>
      </c>
      <c r="AG65">
        <v>0</v>
      </c>
      <c r="AH65">
        <v>3</v>
      </c>
      <c r="AI65">
        <v>-1</v>
      </c>
      <c r="AJ65" t="s">
        <v>3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</row>
    <row r="66" spans="1:44" x14ac:dyDescent="0.2">
      <c r="A66">
        <f>ROW(Source!A81)</f>
        <v>81</v>
      </c>
      <c r="B66">
        <v>54346950</v>
      </c>
      <c r="C66">
        <v>54346938</v>
      </c>
      <c r="D66">
        <v>30533233</v>
      </c>
      <c r="E66">
        <v>30515945</v>
      </c>
      <c r="F66">
        <v>1</v>
      </c>
      <c r="G66">
        <v>30515945</v>
      </c>
      <c r="H66">
        <v>3</v>
      </c>
      <c r="I66" t="s">
        <v>414</v>
      </c>
      <c r="J66" t="s">
        <v>3</v>
      </c>
      <c r="K66" t="s">
        <v>415</v>
      </c>
      <c r="L66">
        <v>1354</v>
      </c>
      <c r="N66">
        <v>1010</v>
      </c>
      <c r="O66" t="s">
        <v>230</v>
      </c>
      <c r="P66" t="s">
        <v>230</v>
      </c>
      <c r="Q66">
        <v>1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 t="s">
        <v>3</v>
      </c>
      <c r="AG66">
        <v>0</v>
      </c>
      <c r="AH66">
        <v>3</v>
      </c>
      <c r="AI66">
        <v>-1</v>
      </c>
      <c r="AJ66" t="s">
        <v>3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</row>
    <row r="67" spans="1:44" x14ac:dyDescent="0.2">
      <c r="A67">
        <f>ROW(Source!A81)</f>
        <v>81</v>
      </c>
      <c r="B67">
        <v>54346951</v>
      </c>
      <c r="C67">
        <v>54346938</v>
      </c>
      <c r="D67">
        <v>30541208</v>
      </c>
      <c r="E67">
        <v>30515945</v>
      </c>
      <c r="F67">
        <v>1</v>
      </c>
      <c r="G67">
        <v>30515945</v>
      </c>
      <c r="H67">
        <v>3</v>
      </c>
      <c r="I67" t="s">
        <v>395</v>
      </c>
      <c r="J67" t="s">
        <v>3</v>
      </c>
      <c r="K67" t="s">
        <v>396</v>
      </c>
      <c r="L67">
        <v>1344</v>
      </c>
      <c r="N67">
        <v>1008</v>
      </c>
      <c r="O67" t="s">
        <v>394</v>
      </c>
      <c r="P67" t="s">
        <v>394</v>
      </c>
      <c r="Q67">
        <v>1</v>
      </c>
      <c r="X67">
        <v>5.67</v>
      </c>
      <c r="Y67">
        <v>1</v>
      </c>
      <c r="Z67">
        <v>0</v>
      </c>
      <c r="AA67">
        <v>0</v>
      </c>
      <c r="AB67">
        <v>0</v>
      </c>
      <c r="AC67">
        <v>0</v>
      </c>
      <c r="AD67">
        <v>1</v>
      </c>
      <c r="AE67">
        <v>0</v>
      </c>
      <c r="AF67" t="s">
        <v>3</v>
      </c>
      <c r="AG67">
        <v>5.67</v>
      </c>
      <c r="AH67">
        <v>2</v>
      </c>
      <c r="AI67">
        <v>54346942</v>
      </c>
      <c r="AJ67">
        <v>37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</row>
    <row r="68" spans="1:44" x14ac:dyDescent="0.2">
      <c r="A68">
        <f>ROW(Source!A82)</f>
        <v>82</v>
      </c>
      <c r="B68">
        <v>54346957</v>
      </c>
      <c r="C68">
        <v>54346952</v>
      </c>
      <c r="D68">
        <v>30515951</v>
      </c>
      <c r="E68">
        <v>30515945</v>
      </c>
      <c r="F68">
        <v>1</v>
      </c>
      <c r="G68">
        <v>30515945</v>
      </c>
      <c r="H68">
        <v>1</v>
      </c>
      <c r="I68" t="s">
        <v>380</v>
      </c>
      <c r="J68" t="s">
        <v>3</v>
      </c>
      <c r="K68" t="s">
        <v>381</v>
      </c>
      <c r="L68">
        <v>1191</v>
      </c>
      <c r="N68">
        <v>1013</v>
      </c>
      <c r="O68" t="s">
        <v>382</v>
      </c>
      <c r="P68" t="s">
        <v>382</v>
      </c>
      <c r="Q68">
        <v>1</v>
      </c>
      <c r="X68">
        <v>7.42</v>
      </c>
      <c r="Y68">
        <v>0</v>
      </c>
      <c r="Z68">
        <v>0</v>
      </c>
      <c r="AA68">
        <v>0</v>
      </c>
      <c r="AB68">
        <v>0</v>
      </c>
      <c r="AC68">
        <v>0</v>
      </c>
      <c r="AD68">
        <v>1</v>
      </c>
      <c r="AE68">
        <v>1</v>
      </c>
      <c r="AF68" t="s">
        <v>3</v>
      </c>
      <c r="AG68">
        <v>7.42</v>
      </c>
      <c r="AH68">
        <v>2</v>
      </c>
      <c r="AI68">
        <v>54346953</v>
      </c>
      <c r="AJ68">
        <v>38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</row>
    <row r="69" spans="1:44" x14ac:dyDescent="0.2">
      <c r="A69">
        <f>ROW(Source!A82)</f>
        <v>82</v>
      </c>
      <c r="B69">
        <v>54346958</v>
      </c>
      <c r="C69">
        <v>54346952</v>
      </c>
      <c r="D69">
        <v>30595321</v>
      </c>
      <c r="E69">
        <v>1</v>
      </c>
      <c r="F69">
        <v>1</v>
      </c>
      <c r="G69">
        <v>30515945</v>
      </c>
      <c r="H69">
        <v>2</v>
      </c>
      <c r="I69" t="s">
        <v>383</v>
      </c>
      <c r="J69" t="s">
        <v>384</v>
      </c>
      <c r="K69" t="s">
        <v>385</v>
      </c>
      <c r="L69">
        <v>1367</v>
      </c>
      <c r="N69">
        <v>1011</v>
      </c>
      <c r="O69" t="s">
        <v>162</v>
      </c>
      <c r="P69" t="s">
        <v>162</v>
      </c>
      <c r="Q69">
        <v>1</v>
      </c>
      <c r="X69">
        <v>0.61</v>
      </c>
      <c r="Y69">
        <v>0</v>
      </c>
      <c r="Z69">
        <v>190.93</v>
      </c>
      <c r="AA69">
        <v>18.149999999999999</v>
      </c>
      <c r="AB69">
        <v>0</v>
      </c>
      <c r="AC69">
        <v>0</v>
      </c>
      <c r="AD69">
        <v>1</v>
      </c>
      <c r="AE69">
        <v>0</v>
      </c>
      <c r="AF69" t="s">
        <v>3</v>
      </c>
      <c r="AG69">
        <v>0.61</v>
      </c>
      <c r="AH69">
        <v>2</v>
      </c>
      <c r="AI69">
        <v>54346954</v>
      </c>
      <c r="AJ69">
        <v>39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</row>
    <row r="70" spans="1:44" x14ac:dyDescent="0.2">
      <c r="A70">
        <f>ROW(Source!A82)</f>
        <v>82</v>
      </c>
      <c r="B70">
        <v>54346959</v>
      </c>
      <c r="C70">
        <v>54346952</v>
      </c>
      <c r="D70">
        <v>30516999</v>
      </c>
      <c r="E70">
        <v>30515945</v>
      </c>
      <c r="F70">
        <v>1</v>
      </c>
      <c r="G70">
        <v>30515945</v>
      </c>
      <c r="H70">
        <v>2</v>
      </c>
      <c r="I70" t="s">
        <v>392</v>
      </c>
      <c r="J70" t="s">
        <v>3</v>
      </c>
      <c r="K70" t="s">
        <v>393</v>
      </c>
      <c r="L70">
        <v>1344</v>
      </c>
      <c r="N70">
        <v>1008</v>
      </c>
      <c r="O70" t="s">
        <v>394</v>
      </c>
      <c r="P70" t="s">
        <v>394</v>
      </c>
      <c r="Q70">
        <v>1</v>
      </c>
      <c r="X70">
        <v>30.52</v>
      </c>
      <c r="Y70">
        <v>0</v>
      </c>
      <c r="Z70">
        <v>1</v>
      </c>
      <c r="AA70">
        <v>0</v>
      </c>
      <c r="AB70">
        <v>0</v>
      </c>
      <c r="AC70">
        <v>0</v>
      </c>
      <c r="AD70">
        <v>1</v>
      </c>
      <c r="AE70">
        <v>0</v>
      </c>
      <c r="AF70" t="s">
        <v>3</v>
      </c>
      <c r="AG70">
        <v>30.52</v>
      </c>
      <c r="AH70">
        <v>2</v>
      </c>
      <c r="AI70">
        <v>54346955</v>
      </c>
      <c r="AJ70">
        <v>40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</row>
    <row r="71" spans="1:44" x14ac:dyDescent="0.2">
      <c r="A71">
        <f>ROW(Source!A82)</f>
        <v>82</v>
      </c>
      <c r="B71">
        <v>54346960</v>
      </c>
      <c r="C71">
        <v>54346952</v>
      </c>
      <c r="D71">
        <v>30531466</v>
      </c>
      <c r="E71">
        <v>30515945</v>
      </c>
      <c r="F71">
        <v>1</v>
      </c>
      <c r="G71">
        <v>30515945</v>
      </c>
      <c r="H71">
        <v>3</v>
      </c>
      <c r="I71" t="s">
        <v>416</v>
      </c>
      <c r="J71" t="s">
        <v>3</v>
      </c>
      <c r="K71" t="s">
        <v>417</v>
      </c>
      <c r="L71">
        <v>1348</v>
      </c>
      <c r="N71">
        <v>1009</v>
      </c>
      <c r="O71" t="s">
        <v>407</v>
      </c>
      <c r="P71" t="s">
        <v>407</v>
      </c>
      <c r="Q71">
        <v>1000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 t="s">
        <v>3</v>
      </c>
      <c r="AG71">
        <v>0</v>
      </c>
      <c r="AH71">
        <v>3</v>
      </c>
      <c r="AI71">
        <v>-1</v>
      </c>
      <c r="AJ71" t="s">
        <v>3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</row>
    <row r="72" spans="1:44" x14ac:dyDescent="0.2">
      <c r="A72">
        <f>ROW(Source!A82)</f>
        <v>82</v>
      </c>
      <c r="B72">
        <v>54346961</v>
      </c>
      <c r="C72">
        <v>54346952</v>
      </c>
      <c r="D72">
        <v>30531517</v>
      </c>
      <c r="E72">
        <v>30515945</v>
      </c>
      <c r="F72">
        <v>1</v>
      </c>
      <c r="G72">
        <v>30515945</v>
      </c>
      <c r="H72">
        <v>3</v>
      </c>
      <c r="I72" t="s">
        <v>405</v>
      </c>
      <c r="J72" t="s">
        <v>3</v>
      </c>
      <c r="K72" t="s">
        <v>406</v>
      </c>
      <c r="L72">
        <v>1348</v>
      </c>
      <c r="N72">
        <v>1009</v>
      </c>
      <c r="O72" t="s">
        <v>407</v>
      </c>
      <c r="P72" t="s">
        <v>407</v>
      </c>
      <c r="Q72">
        <v>1000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 t="s">
        <v>3</v>
      </c>
      <c r="AG72">
        <v>0</v>
      </c>
      <c r="AH72">
        <v>3</v>
      </c>
      <c r="AI72">
        <v>-1</v>
      </c>
      <c r="AJ72" t="s">
        <v>3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</row>
    <row r="73" spans="1:44" x14ac:dyDescent="0.2">
      <c r="A73">
        <f>ROW(Source!A82)</f>
        <v>82</v>
      </c>
      <c r="B73">
        <v>54346962</v>
      </c>
      <c r="C73">
        <v>54346952</v>
      </c>
      <c r="D73">
        <v>30536867</v>
      </c>
      <c r="E73">
        <v>30515945</v>
      </c>
      <c r="F73">
        <v>1</v>
      </c>
      <c r="G73">
        <v>30515945</v>
      </c>
      <c r="H73">
        <v>3</v>
      </c>
      <c r="I73" t="s">
        <v>403</v>
      </c>
      <c r="J73" t="s">
        <v>3</v>
      </c>
      <c r="K73" t="s">
        <v>404</v>
      </c>
      <c r="L73">
        <v>1303</v>
      </c>
      <c r="N73">
        <v>1003</v>
      </c>
      <c r="O73" t="s">
        <v>222</v>
      </c>
      <c r="P73" t="s">
        <v>222</v>
      </c>
      <c r="Q73">
        <v>1000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 t="s">
        <v>3</v>
      </c>
      <c r="AG73">
        <v>0</v>
      </c>
      <c r="AH73">
        <v>3</v>
      </c>
      <c r="AI73">
        <v>-1</v>
      </c>
      <c r="AJ73" t="s">
        <v>3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</row>
    <row r="74" spans="1:44" x14ac:dyDescent="0.2">
      <c r="A74">
        <f>ROW(Source!A82)</f>
        <v>82</v>
      </c>
      <c r="B74">
        <v>54346963</v>
      </c>
      <c r="C74">
        <v>54346952</v>
      </c>
      <c r="D74">
        <v>30531680</v>
      </c>
      <c r="E74">
        <v>30515945</v>
      </c>
      <c r="F74">
        <v>1</v>
      </c>
      <c r="G74">
        <v>30515945</v>
      </c>
      <c r="H74">
        <v>3</v>
      </c>
      <c r="I74" t="s">
        <v>410</v>
      </c>
      <c r="J74" t="s">
        <v>3</v>
      </c>
      <c r="K74" t="s">
        <v>411</v>
      </c>
      <c r="L74">
        <v>1348</v>
      </c>
      <c r="N74">
        <v>1009</v>
      </c>
      <c r="O74" t="s">
        <v>407</v>
      </c>
      <c r="P74" t="s">
        <v>407</v>
      </c>
      <c r="Q74">
        <v>1000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 t="s">
        <v>3</v>
      </c>
      <c r="AG74">
        <v>0</v>
      </c>
      <c r="AH74">
        <v>3</v>
      </c>
      <c r="AI74">
        <v>-1</v>
      </c>
      <c r="AJ74" t="s">
        <v>3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</row>
    <row r="75" spans="1:44" x14ac:dyDescent="0.2">
      <c r="A75">
        <f>ROW(Source!A82)</f>
        <v>82</v>
      </c>
      <c r="B75">
        <v>54346964</v>
      </c>
      <c r="C75">
        <v>54346952</v>
      </c>
      <c r="D75">
        <v>30531680</v>
      </c>
      <c r="E75">
        <v>30515945</v>
      </c>
      <c r="F75">
        <v>1</v>
      </c>
      <c r="G75">
        <v>30515945</v>
      </c>
      <c r="H75">
        <v>3</v>
      </c>
      <c r="I75" t="s">
        <v>410</v>
      </c>
      <c r="J75" t="s">
        <v>3</v>
      </c>
      <c r="K75" t="s">
        <v>418</v>
      </c>
      <c r="L75">
        <v>1348</v>
      </c>
      <c r="N75">
        <v>1009</v>
      </c>
      <c r="O75" t="s">
        <v>407</v>
      </c>
      <c r="P75" t="s">
        <v>407</v>
      </c>
      <c r="Q75">
        <v>1000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 t="s">
        <v>3</v>
      </c>
      <c r="AG75">
        <v>0</v>
      </c>
      <c r="AH75">
        <v>3</v>
      </c>
      <c r="AI75">
        <v>-1</v>
      </c>
      <c r="AJ75" t="s">
        <v>3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</row>
    <row r="76" spans="1:44" x14ac:dyDescent="0.2">
      <c r="A76">
        <f>ROW(Source!A82)</f>
        <v>82</v>
      </c>
      <c r="B76">
        <v>54346965</v>
      </c>
      <c r="C76">
        <v>54346952</v>
      </c>
      <c r="D76">
        <v>30533233</v>
      </c>
      <c r="E76">
        <v>30515945</v>
      </c>
      <c r="F76">
        <v>1</v>
      </c>
      <c r="G76">
        <v>30515945</v>
      </c>
      <c r="H76">
        <v>3</v>
      </c>
      <c r="I76" t="s">
        <v>414</v>
      </c>
      <c r="J76" t="s">
        <v>3</v>
      </c>
      <c r="K76" t="s">
        <v>415</v>
      </c>
      <c r="L76">
        <v>1354</v>
      </c>
      <c r="N76">
        <v>1010</v>
      </c>
      <c r="O76" t="s">
        <v>230</v>
      </c>
      <c r="P76" t="s">
        <v>230</v>
      </c>
      <c r="Q76">
        <v>1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 t="s">
        <v>3</v>
      </c>
      <c r="AG76">
        <v>0</v>
      </c>
      <c r="AH76">
        <v>3</v>
      </c>
      <c r="AI76">
        <v>-1</v>
      </c>
      <c r="AJ76" t="s">
        <v>3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</row>
    <row r="77" spans="1:44" x14ac:dyDescent="0.2">
      <c r="A77">
        <f>ROW(Source!A82)</f>
        <v>82</v>
      </c>
      <c r="B77">
        <v>54346966</v>
      </c>
      <c r="C77">
        <v>54346952</v>
      </c>
      <c r="D77">
        <v>30541208</v>
      </c>
      <c r="E77">
        <v>30515945</v>
      </c>
      <c r="F77">
        <v>1</v>
      </c>
      <c r="G77">
        <v>30515945</v>
      </c>
      <c r="H77">
        <v>3</v>
      </c>
      <c r="I77" t="s">
        <v>395</v>
      </c>
      <c r="J77" t="s">
        <v>3</v>
      </c>
      <c r="K77" t="s">
        <v>396</v>
      </c>
      <c r="L77">
        <v>1344</v>
      </c>
      <c r="N77">
        <v>1008</v>
      </c>
      <c r="O77" t="s">
        <v>394</v>
      </c>
      <c r="P77" t="s">
        <v>394</v>
      </c>
      <c r="Q77">
        <v>1</v>
      </c>
      <c r="X77">
        <v>5.88</v>
      </c>
      <c r="Y77">
        <v>1</v>
      </c>
      <c r="Z77">
        <v>0</v>
      </c>
      <c r="AA77">
        <v>0</v>
      </c>
      <c r="AB77">
        <v>0</v>
      </c>
      <c r="AC77">
        <v>0</v>
      </c>
      <c r="AD77">
        <v>1</v>
      </c>
      <c r="AE77">
        <v>0</v>
      </c>
      <c r="AF77" t="s">
        <v>3</v>
      </c>
      <c r="AG77">
        <v>5.88</v>
      </c>
      <c r="AH77">
        <v>2</v>
      </c>
      <c r="AI77">
        <v>54346956</v>
      </c>
      <c r="AJ77">
        <v>41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</row>
    <row r="78" spans="1:44" x14ac:dyDescent="0.2">
      <c r="A78">
        <f>ROW(Source!A83)</f>
        <v>83</v>
      </c>
      <c r="B78">
        <v>54346969</v>
      </c>
      <c r="C78">
        <v>54346967</v>
      </c>
      <c r="D78">
        <v>30515951</v>
      </c>
      <c r="E78">
        <v>30515945</v>
      </c>
      <c r="F78">
        <v>1</v>
      </c>
      <c r="G78">
        <v>30515945</v>
      </c>
      <c r="H78">
        <v>1</v>
      </c>
      <c r="I78" t="s">
        <v>380</v>
      </c>
      <c r="J78" t="s">
        <v>3</v>
      </c>
      <c r="K78" t="s">
        <v>381</v>
      </c>
      <c r="L78">
        <v>1191</v>
      </c>
      <c r="N78">
        <v>1013</v>
      </c>
      <c r="O78" t="s">
        <v>382</v>
      </c>
      <c r="P78" t="s">
        <v>382</v>
      </c>
      <c r="Q78">
        <v>1</v>
      </c>
      <c r="X78">
        <v>87.6</v>
      </c>
      <c r="Y78">
        <v>0</v>
      </c>
      <c r="Z78">
        <v>0</v>
      </c>
      <c r="AA78">
        <v>0</v>
      </c>
      <c r="AB78">
        <v>0</v>
      </c>
      <c r="AC78">
        <v>0</v>
      </c>
      <c r="AD78">
        <v>1</v>
      </c>
      <c r="AE78">
        <v>1</v>
      </c>
      <c r="AF78" t="s">
        <v>3</v>
      </c>
      <c r="AG78">
        <v>87.6</v>
      </c>
      <c r="AH78">
        <v>2</v>
      </c>
      <c r="AI78">
        <v>54346968</v>
      </c>
      <c r="AJ78">
        <v>42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</row>
    <row r="79" spans="1:44" x14ac:dyDescent="0.2">
      <c r="A79">
        <f>ROW(Source!A84)</f>
        <v>84</v>
      </c>
      <c r="B79">
        <v>54346972</v>
      </c>
      <c r="C79">
        <v>54346970</v>
      </c>
      <c r="D79">
        <v>30515951</v>
      </c>
      <c r="E79">
        <v>30515945</v>
      </c>
      <c r="F79">
        <v>1</v>
      </c>
      <c r="G79">
        <v>30515945</v>
      </c>
      <c r="H79">
        <v>1</v>
      </c>
      <c r="I79" t="s">
        <v>380</v>
      </c>
      <c r="J79" t="s">
        <v>3</v>
      </c>
      <c r="K79" t="s">
        <v>381</v>
      </c>
      <c r="L79">
        <v>1191</v>
      </c>
      <c r="N79">
        <v>1013</v>
      </c>
      <c r="O79" t="s">
        <v>382</v>
      </c>
      <c r="P79" t="s">
        <v>382</v>
      </c>
      <c r="Q79">
        <v>1</v>
      </c>
      <c r="X79">
        <v>2.94</v>
      </c>
      <c r="Y79">
        <v>0</v>
      </c>
      <c r="Z79">
        <v>0</v>
      </c>
      <c r="AA79">
        <v>0</v>
      </c>
      <c r="AB79">
        <v>0</v>
      </c>
      <c r="AC79">
        <v>0</v>
      </c>
      <c r="AD79">
        <v>1</v>
      </c>
      <c r="AE79">
        <v>1</v>
      </c>
      <c r="AF79" t="s">
        <v>3</v>
      </c>
      <c r="AG79">
        <v>2.94</v>
      </c>
      <c r="AH79">
        <v>2</v>
      </c>
      <c r="AI79">
        <v>54346971</v>
      </c>
      <c r="AJ79">
        <v>43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</row>
    <row r="80" spans="1:44" x14ac:dyDescent="0.2">
      <c r="A80">
        <f>ROW(Source!A85)</f>
        <v>85</v>
      </c>
      <c r="B80">
        <v>54346975</v>
      </c>
      <c r="C80">
        <v>54346973</v>
      </c>
      <c r="D80">
        <v>30515951</v>
      </c>
      <c r="E80">
        <v>30515945</v>
      </c>
      <c r="F80">
        <v>1</v>
      </c>
      <c r="G80">
        <v>30515945</v>
      </c>
      <c r="H80">
        <v>1</v>
      </c>
      <c r="I80" t="s">
        <v>380</v>
      </c>
      <c r="J80" t="s">
        <v>3</v>
      </c>
      <c r="K80" t="s">
        <v>381</v>
      </c>
      <c r="L80">
        <v>1191</v>
      </c>
      <c r="N80">
        <v>1013</v>
      </c>
      <c r="O80" t="s">
        <v>382</v>
      </c>
      <c r="P80" t="s">
        <v>382</v>
      </c>
      <c r="Q80">
        <v>1</v>
      </c>
      <c r="X80">
        <v>0.35</v>
      </c>
      <c r="Y80">
        <v>0</v>
      </c>
      <c r="Z80">
        <v>0</v>
      </c>
      <c r="AA80">
        <v>0</v>
      </c>
      <c r="AB80">
        <v>0</v>
      </c>
      <c r="AC80">
        <v>0</v>
      </c>
      <c r="AD80">
        <v>1</v>
      </c>
      <c r="AE80">
        <v>1</v>
      </c>
      <c r="AF80" t="s">
        <v>3</v>
      </c>
      <c r="AG80">
        <v>0.35</v>
      </c>
      <c r="AH80">
        <v>2</v>
      </c>
      <c r="AI80">
        <v>54346974</v>
      </c>
      <c r="AJ80">
        <v>44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</row>
    <row r="81" spans="1:44" x14ac:dyDescent="0.2">
      <c r="A81">
        <f>ROW(Source!A86)</f>
        <v>86</v>
      </c>
      <c r="B81">
        <v>54346978</v>
      </c>
      <c r="C81">
        <v>54346976</v>
      </c>
      <c r="D81">
        <v>30515951</v>
      </c>
      <c r="E81">
        <v>30515945</v>
      </c>
      <c r="F81">
        <v>1</v>
      </c>
      <c r="G81">
        <v>30515945</v>
      </c>
      <c r="H81">
        <v>1</v>
      </c>
      <c r="I81" t="s">
        <v>380</v>
      </c>
      <c r="J81" t="s">
        <v>3</v>
      </c>
      <c r="K81" t="s">
        <v>381</v>
      </c>
      <c r="L81">
        <v>1191</v>
      </c>
      <c r="N81">
        <v>1013</v>
      </c>
      <c r="O81" t="s">
        <v>382</v>
      </c>
      <c r="P81" t="s">
        <v>382</v>
      </c>
      <c r="Q81">
        <v>1</v>
      </c>
      <c r="X81">
        <v>0.4</v>
      </c>
      <c r="Y81">
        <v>0</v>
      </c>
      <c r="Z81">
        <v>0</v>
      </c>
      <c r="AA81">
        <v>0</v>
      </c>
      <c r="AB81">
        <v>0</v>
      </c>
      <c r="AC81">
        <v>0</v>
      </c>
      <c r="AD81">
        <v>1</v>
      </c>
      <c r="AE81">
        <v>1</v>
      </c>
      <c r="AF81" t="s">
        <v>3</v>
      </c>
      <c r="AG81">
        <v>0.4</v>
      </c>
      <c r="AH81">
        <v>2</v>
      </c>
      <c r="AI81">
        <v>54346977</v>
      </c>
      <c r="AJ81">
        <v>45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</row>
    <row r="82" spans="1:44" x14ac:dyDescent="0.2">
      <c r="A82">
        <f>ROW(Source!A87)</f>
        <v>87</v>
      </c>
      <c r="B82">
        <v>54346983</v>
      </c>
      <c r="C82">
        <v>54346979</v>
      </c>
      <c r="D82">
        <v>30515951</v>
      </c>
      <c r="E82">
        <v>30515945</v>
      </c>
      <c r="F82">
        <v>1</v>
      </c>
      <c r="G82">
        <v>30515945</v>
      </c>
      <c r="H82">
        <v>1</v>
      </c>
      <c r="I82" t="s">
        <v>380</v>
      </c>
      <c r="J82" t="s">
        <v>3</v>
      </c>
      <c r="K82" t="s">
        <v>381</v>
      </c>
      <c r="L82">
        <v>1191</v>
      </c>
      <c r="N82">
        <v>1013</v>
      </c>
      <c r="O82" t="s">
        <v>382</v>
      </c>
      <c r="P82" t="s">
        <v>382</v>
      </c>
      <c r="Q82">
        <v>1</v>
      </c>
      <c r="X82">
        <v>1.27</v>
      </c>
      <c r="Y82">
        <v>0</v>
      </c>
      <c r="Z82">
        <v>0</v>
      </c>
      <c r="AA82">
        <v>0</v>
      </c>
      <c r="AB82">
        <v>0</v>
      </c>
      <c r="AC82">
        <v>0</v>
      </c>
      <c r="AD82">
        <v>1</v>
      </c>
      <c r="AE82">
        <v>1</v>
      </c>
      <c r="AF82" t="s">
        <v>3</v>
      </c>
      <c r="AG82">
        <v>1.27</v>
      </c>
      <c r="AH82">
        <v>2</v>
      </c>
      <c r="AI82">
        <v>54346980</v>
      </c>
      <c r="AJ82">
        <v>46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</row>
    <row r="83" spans="1:44" x14ac:dyDescent="0.2">
      <c r="A83">
        <f>ROW(Source!A87)</f>
        <v>87</v>
      </c>
      <c r="B83">
        <v>54346984</v>
      </c>
      <c r="C83">
        <v>54346979</v>
      </c>
      <c r="D83">
        <v>30596074</v>
      </c>
      <c r="E83">
        <v>1</v>
      </c>
      <c r="F83">
        <v>1</v>
      </c>
      <c r="G83">
        <v>30515945</v>
      </c>
      <c r="H83">
        <v>2</v>
      </c>
      <c r="I83" t="s">
        <v>397</v>
      </c>
      <c r="J83" t="s">
        <v>398</v>
      </c>
      <c r="K83" t="s">
        <v>399</v>
      </c>
      <c r="L83">
        <v>1367</v>
      </c>
      <c r="N83">
        <v>1011</v>
      </c>
      <c r="O83" t="s">
        <v>162</v>
      </c>
      <c r="P83" t="s">
        <v>162</v>
      </c>
      <c r="Q83">
        <v>1</v>
      </c>
      <c r="X83">
        <v>7.0000000000000007E-2</v>
      </c>
      <c r="Y83">
        <v>0</v>
      </c>
      <c r="Z83">
        <v>76.81</v>
      </c>
      <c r="AA83">
        <v>14.36</v>
      </c>
      <c r="AB83">
        <v>0</v>
      </c>
      <c r="AC83">
        <v>0</v>
      </c>
      <c r="AD83">
        <v>1</v>
      </c>
      <c r="AE83">
        <v>0</v>
      </c>
      <c r="AF83" t="s">
        <v>3</v>
      </c>
      <c r="AG83">
        <v>7.0000000000000007E-2</v>
      </c>
      <c r="AH83">
        <v>2</v>
      </c>
      <c r="AI83">
        <v>54346981</v>
      </c>
      <c r="AJ83">
        <v>47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</row>
    <row r="84" spans="1:44" x14ac:dyDescent="0.2">
      <c r="A84">
        <f>ROW(Source!A87)</f>
        <v>87</v>
      </c>
      <c r="B84">
        <v>54346985</v>
      </c>
      <c r="C84">
        <v>54346979</v>
      </c>
      <c r="D84">
        <v>30595422</v>
      </c>
      <c r="E84">
        <v>1</v>
      </c>
      <c r="F84">
        <v>1</v>
      </c>
      <c r="G84">
        <v>30515945</v>
      </c>
      <c r="H84">
        <v>2</v>
      </c>
      <c r="I84" t="s">
        <v>389</v>
      </c>
      <c r="J84" t="s">
        <v>390</v>
      </c>
      <c r="K84" t="s">
        <v>391</v>
      </c>
      <c r="L84">
        <v>1367</v>
      </c>
      <c r="N84">
        <v>1011</v>
      </c>
      <c r="O84" t="s">
        <v>162</v>
      </c>
      <c r="P84" t="s">
        <v>162</v>
      </c>
      <c r="Q84">
        <v>1</v>
      </c>
      <c r="X84">
        <v>0.06</v>
      </c>
      <c r="Y84">
        <v>0</v>
      </c>
      <c r="Z84">
        <v>202.53</v>
      </c>
      <c r="AA84">
        <v>18</v>
      </c>
      <c r="AB84">
        <v>0</v>
      </c>
      <c r="AC84">
        <v>0</v>
      </c>
      <c r="AD84">
        <v>1</v>
      </c>
      <c r="AE84">
        <v>0</v>
      </c>
      <c r="AF84" t="s">
        <v>3</v>
      </c>
      <c r="AG84">
        <v>0.06</v>
      </c>
      <c r="AH84">
        <v>2</v>
      </c>
      <c r="AI84">
        <v>54346982</v>
      </c>
      <c r="AJ84">
        <v>48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</row>
    <row r="85" spans="1:44" x14ac:dyDescent="0.2">
      <c r="A85">
        <f>ROW(Source!A87)</f>
        <v>87</v>
      </c>
      <c r="B85">
        <v>54346986</v>
      </c>
      <c r="C85">
        <v>54346979</v>
      </c>
      <c r="D85">
        <v>30531517</v>
      </c>
      <c r="E85">
        <v>30515945</v>
      </c>
      <c r="F85">
        <v>1</v>
      </c>
      <c r="G85">
        <v>30515945</v>
      </c>
      <c r="H85">
        <v>3</v>
      </c>
      <c r="I85" t="s">
        <v>405</v>
      </c>
      <c r="J85" t="s">
        <v>3</v>
      </c>
      <c r="K85" t="s">
        <v>406</v>
      </c>
      <c r="L85">
        <v>1348</v>
      </c>
      <c r="N85">
        <v>1009</v>
      </c>
      <c r="O85" t="s">
        <v>407</v>
      </c>
      <c r="P85" t="s">
        <v>407</v>
      </c>
      <c r="Q85">
        <v>1000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 t="s">
        <v>3</v>
      </c>
      <c r="AG85">
        <v>0</v>
      </c>
      <c r="AH85">
        <v>3</v>
      </c>
      <c r="AI85">
        <v>-1</v>
      </c>
      <c r="AJ85" t="s">
        <v>3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</row>
    <row r="86" spans="1:44" x14ac:dyDescent="0.2">
      <c r="A86">
        <f>ROW(Source!A87)</f>
        <v>87</v>
      </c>
      <c r="B86">
        <v>54346987</v>
      </c>
      <c r="C86">
        <v>54346979</v>
      </c>
      <c r="D86">
        <v>30532013</v>
      </c>
      <c r="E86">
        <v>30515945</v>
      </c>
      <c r="F86">
        <v>1</v>
      </c>
      <c r="G86">
        <v>30515945</v>
      </c>
      <c r="H86">
        <v>3</v>
      </c>
      <c r="I86" t="s">
        <v>408</v>
      </c>
      <c r="J86" t="s">
        <v>3</v>
      </c>
      <c r="K86" t="s">
        <v>409</v>
      </c>
      <c r="L86">
        <v>1354</v>
      </c>
      <c r="N86">
        <v>1010</v>
      </c>
      <c r="O86" t="s">
        <v>230</v>
      </c>
      <c r="P86" t="s">
        <v>230</v>
      </c>
      <c r="Q86">
        <v>1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 t="s">
        <v>3</v>
      </c>
      <c r="AG86">
        <v>0</v>
      </c>
      <c r="AH86">
        <v>3</v>
      </c>
      <c r="AI86">
        <v>-1</v>
      </c>
      <c r="AJ86" t="s">
        <v>3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</row>
    <row r="87" spans="1:44" x14ac:dyDescent="0.2">
      <c r="A87">
        <f>ROW(Source!A87)</f>
        <v>87</v>
      </c>
      <c r="B87">
        <v>54346988</v>
      </c>
      <c r="C87">
        <v>54346979</v>
      </c>
      <c r="D87">
        <v>30536867</v>
      </c>
      <c r="E87">
        <v>30515945</v>
      </c>
      <c r="F87">
        <v>1</v>
      </c>
      <c r="G87">
        <v>30515945</v>
      </c>
      <c r="H87">
        <v>3</v>
      </c>
      <c r="I87" t="s">
        <v>403</v>
      </c>
      <c r="J87" t="s">
        <v>3</v>
      </c>
      <c r="K87" t="s">
        <v>404</v>
      </c>
      <c r="L87">
        <v>1303</v>
      </c>
      <c r="N87">
        <v>1003</v>
      </c>
      <c r="O87" t="s">
        <v>222</v>
      </c>
      <c r="P87" t="s">
        <v>222</v>
      </c>
      <c r="Q87">
        <v>1000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 t="s">
        <v>3</v>
      </c>
      <c r="AG87">
        <v>0</v>
      </c>
      <c r="AH87">
        <v>3</v>
      </c>
      <c r="AI87">
        <v>-1</v>
      </c>
      <c r="AJ87" t="s">
        <v>3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</row>
    <row r="88" spans="1:44" x14ac:dyDescent="0.2">
      <c r="A88">
        <f>ROW(Source!A87)</f>
        <v>87</v>
      </c>
      <c r="B88">
        <v>54346989</v>
      </c>
      <c r="C88">
        <v>54346979</v>
      </c>
      <c r="D88">
        <v>30531680</v>
      </c>
      <c r="E88">
        <v>30515945</v>
      </c>
      <c r="F88">
        <v>1</v>
      </c>
      <c r="G88">
        <v>30515945</v>
      </c>
      <c r="H88">
        <v>3</v>
      </c>
      <c r="I88" t="s">
        <v>410</v>
      </c>
      <c r="J88" t="s">
        <v>3</v>
      </c>
      <c r="K88" t="s">
        <v>411</v>
      </c>
      <c r="L88">
        <v>1348</v>
      </c>
      <c r="N88">
        <v>1009</v>
      </c>
      <c r="O88" t="s">
        <v>407</v>
      </c>
      <c r="P88" t="s">
        <v>407</v>
      </c>
      <c r="Q88">
        <v>1000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 t="s">
        <v>3</v>
      </c>
      <c r="AG88">
        <v>0</v>
      </c>
      <c r="AH88">
        <v>3</v>
      </c>
      <c r="AI88">
        <v>-1</v>
      </c>
      <c r="AJ88" t="s">
        <v>3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</row>
    <row r="89" spans="1:44" x14ac:dyDescent="0.2">
      <c r="A89">
        <f>ROW(Source!A87)</f>
        <v>87</v>
      </c>
      <c r="B89">
        <v>54346990</v>
      </c>
      <c r="C89">
        <v>54346979</v>
      </c>
      <c r="D89">
        <v>30532380</v>
      </c>
      <c r="E89">
        <v>30515945</v>
      </c>
      <c r="F89">
        <v>1</v>
      </c>
      <c r="G89">
        <v>30515945</v>
      </c>
      <c r="H89">
        <v>3</v>
      </c>
      <c r="I89" t="s">
        <v>412</v>
      </c>
      <c r="J89" t="s">
        <v>3</v>
      </c>
      <c r="K89" t="s">
        <v>413</v>
      </c>
      <c r="L89">
        <v>1354</v>
      </c>
      <c r="N89">
        <v>1010</v>
      </c>
      <c r="O89" t="s">
        <v>230</v>
      </c>
      <c r="P89" t="s">
        <v>230</v>
      </c>
      <c r="Q89">
        <v>1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 t="s">
        <v>3</v>
      </c>
      <c r="AG89">
        <v>0</v>
      </c>
      <c r="AH89">
        <v>3</v>
      </c>
      <c r="AI89">
        <v>-1</v>
      </c>
      <c r="AJ89" t="s">
        <v>3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</row>
    <row r="90" spans="1:44" x14ac:dyDescent="0.2">
      <c r="A90">
        <f>ROW(Source!A87)</f>
        <v>87</v>
      </c>
      <c r="B90">
        <v>54346991</v>
      </c>
      <c r="C90">
        <v>54346979</v>
      </c>
      <c r="D90">
        <v>30533233</v>
      </c>
      <c r="E90">
        <v>30515945</v>
      </c>
      <c r="F90">
        <v>1</v>
      </c>
      <c r="G90">
        <v>30515945</v>
      </c>
      <c r="H90">
        <v>3</v>
      </c>
      <c r="I90" t="s">
        <v>414</v>
      </c>
      <c r="J90" t="s">
        <v>3</v>
      </c>
      <c r="K90" t="s">
        <v>415</v>
      </c>
      <c r="L90">
        <v>1354</v>
      </c>
      <c r="N90">
        <v>1010</v>
      </c>
      <c r="O90" t="s">
        <v>230</v>
      </c>
      <c r="P90" t="s">
        <v>230</v>
      </c>
      <c r="Q90">
        <v>1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 t="s">
        <v>3</v>
      </c>
      <c r="AG90">
        <v>0</v>
      </c>
      <c r="AH90">
        <v>3</v>
      </c>
      <c r="AI90">
        <v>-1</v>
      </c>
      <c r="AJ90" t="s">
        <v>3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</row>
    <row r="91" spans="1:44" x14ac:dyDescent="0.2">
      <c r="A91">
        <f>ROW(Source!A88)</f>
        <v>88</v>
      </c>
      <c r="B91">
        <v>54346994</v>
      </c>
      <c r="C91">
        <v>54346992</v>
      </c>
      <c r="D91">
        <v>30515951</v>
      </c>
      <c r="E91">
        <v>30515945</v>
      </c>
      <c r="F91">
        <v>1</v>
      </c>
      <c r="G91">
        <v>30515945</v>
      </c>
      <c r="H91">
        <v>1</v>
      </c>
      <c r="I91" t="s">
        <v>380</v>
      </c>
      <c r="J91" t="s">
        <v>3</v>
      </c>
      <c r="K91" t="s">
        <v>381</v>
      </c>
      <c r="L91">
        <v>1191</v>
      </c>
      <c r="N91">
        <v>1013</v>
      </c>
      <c r="O91" t="s">
        <v>382</v>
      </c>
      <c r="P91" t="s">
        <v>382</v>
      </c>
      <c r="Q91">
        <v>1</v>
      </c>
      <c r="X91">
        <v>3.98</v>
      </c>
      <c r="Y91">
        <v>0</v>
      </c>
      <c r="Z91">
        <v>0</v>
      </c>
      <c r="AA91">
        <v>0</v>
      </c>
      <c r="AB91">
        <v>0</v>
      </c>
      <c r="AC91">
        <v>0</v>
      </c>
      <c r="AD91">
        <v>1</v>
      </c>
      <c r="AE91">
        <v>1</v>
      </c>
      <c r="AF91" t="s">
        <v>3</v>
      </c>
      <c r="AG91">
        <v>3.98</v>
      </c>
      <c r="AH91">
        <v>2</v>
      </c>
      <c r="AI91">
        <v>54346993</v>
      </c>
      <c r="AJ91">
        <v>49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</row>
    <row r="92" spans="1:44" x14ac:dyDescent="0.2">
      <c r="A92">
        <f>ROW(Source!A89)</f>
        <v>89</v>
      </c>
      <c r="B92">
        <v>54346997</v>
      </c>
      <c r="C92">
        <v>54346995</v>
      </c>
      <c r="D92">
        <v>30515951</v>
      </c>
      <c r="E92">
        <v>30515945</v>
      </c>
      <c r="F92">
        <v>1</v>
      </c>
      <c r="G92">
        <v>30515945</v>
      </c>
      <c r="H92">
        <v>1</v>
      </c>
      <c r="I92" t="s">
        <v>380</v>
      </c>
      <c r="J92" t="s">
        <v>3</v>
      </c>
      <c r="K92" t="s">
        <v>381</v>
      </c>
      <c r="L92">
        <v>1191</v>
      </c>
      <c r="N92">
        <v>1013</v>
      </c>
      <c r="O92" t="s">
        <v>382</v>
      </c>
      <c r="P92" t="s">
        <v>382</v>
      </c>
      <c r="Q92">
        <v>1</v>
      </c>
      <c r="X92">
        <v>9.27</v>
      </c>
      <c r="Y92">
        <v>0</v>
      </c>
      <c r="Z92">
        <v>0</v>
      </c>
      <c r="AA92">
        <v>0</v>
      </c>
      <c r="AB92">
        <v>0</v>
      </c>
      <c r="AC92">
        <v>0</v>
      </c>
      <c r="AD92">
        <v>1</v>
      </c>
      <c r="AE92">
        <v>1</v>
      </c>
      <c r="AF92" t="s">
        <v>3</v>
      </c>
      <c r="AG92">
        <v>9.27</v>
      </c>
      <c r="AH92">
        <v>2</v>
      </c>
      <c r="AI92">
        <v>54346996</v>
      </c>
      <c r="AJ92">
        <v>50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</row>
    <row r="93" spans="1:44" x14ac:dyDescent="0.2">
      <c r="A93">
        <f>ROW(Source!A90)</f>
        <v>90</v>
      </c>
      <c r="B93">
        <v>54347000</v>
      </c>
      <c r="C93">
        <v>54346998</v>
      </c>
      <c r="D93">
        <v>30515951</v>
      </c>
      <c r="E93">
        <v>30515945</v>
      </c>
      <c r="F93">
        <v>1</v>
      </c>
      <c r="G93">
        <v>30515945</v>
      </c>
      <c r="H93">
        <v>1</v>
      </c>
      <c r="I93" t="s">
        <v>380</v>
      </c>
      <c r="J93" t="s">
        <v>3</v>
      </c>
      <c r="K93" t="s">
        <v>381</v>
      </c>
      <c r="L93">
        <v>1191</v>
      </c>
      <c r="N93">
        <v>1013</v>
      </c>
      <c r="O93" t="s">
        <v>382</v>
      </c>
      <c r="P93" t="s">
        <v>382</v>
      </c>
      <c r="Q93">
        <v>1</v>
      </c>
      <c r="X93">
        <v>10.3</v>
      </c>
      <c r="Y93">
        <v>0</v>
      </c>
      <c r="Z93">
        <v>0</v>
      </c>
      <c r="AA93">
        <v>0</v>
      </c>
      <c r="AB93">
        <v>0</v>
      </c>
      <c r="AC93">
        <v>0</v>
      </c>
      <c r="AD93">
        <v>1</v>
      </c>
      <c r="AE93">
        <v>1</v>
      </c>
      <c r="AF93" t="s">
        <v>3</v>
      </c>
      <c r="AG93">
        <v>10.3</v>
      </c>
      <c r="AH93">
        <v>2</v>
      </c>
      <c r="AI93">
        <v>54346999</v>
      </c>
      <c r="AJ93">
        <v>51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</row>
    <row r="94" spans="1:44" x14ac:dyDescent="0.2">
      <c r="A94">
        <f>ROW(Source!A91)</f>
        <v>91</v>
      </c>
      <c r="B94">
        <v>54347003</v>
      </c>
      <c r="C94">
        <v>54347001</v>
      </c>
      <c r="D94">
        <v>30515951</v>
      </c>
      <c r="E94">
        <v>30515945</v>
      </c>
      <c r="F94">
        <v>1</v>
      </c>
      <c r="G94">
        <v>30515945</v>
      </c>
      <c r="H94">
        <v>1</v>
      </c>
      <c r="I94" t="s">
        <v>380</v>
      </c>
      <c r="J94" t="s">
        <v>3</v>
      </c>
      <c r="K94" t="s">
        <v>381</v>
      </c>
      <c r="L94">
        <v>1191</v>
      </c>
      <c r="N94">
        <v>1013</v>
      </c>
      <c r="O94" t="s">
        <v>382</v>
      </c>
      <c r="P94" t="s">
        <v>382</v>
      </c>
      <c r="Q94">
        <v>1</v>
      </c>
      <c r="X94">
        <v>17.5</v>
      </c>
      <c r="Y94">
        <v>0</v>
      </c>
      <c r="Z94">
        <v>0</v>
      </c>
      <c r="AA94">
        <v>0</v>
      </c>
      <c r="AB94">
        <v>0</v>
      </c>
      <c r="AC94">
        <v>0</v>
      </c>
      <c r="AD94">
        <v>1</v>
      </c>
      <c r="AE94">
        <v>1</v>
      </c>
      <c r="AF94" t="s">
        <v>3</v>
      </c>
      <c r="AG94">
        <v>17.5</v>
      </c>
      <c r="AH94">
        <v>2</v>
      </c>
      <c r="AI94">
        <v>54347002</v>
      </c>
      <c r="AJ94">
        <v>52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</row>
    <row r="95" spans="1:44" x14ac:dyDescent="0.2">
      <c r="A95">
        <f>ROW(Source!A92)</f>
        <v>92</v>
      </c>
      <c r="B95">
        <v>54347006</v>
      </c>
      <c r="C95">
        <v>54347004</v>
      </c>
      <c r="D95">
        <v>30515951</v>
      </c>
      <c r="E95">
        <v>30515945</v>
      </c>
      <c r="F95">
        <v>1</v>
      </c>
      <c r="G95">
        <v>30515945</v>
      </c>
      <c r="H95">
        <v>1</v>
      </c>
      <c r="I95" t="s">
        <v>380</v>
      </c>
      <c r="J95" t="s">
        <v>3</v>
      </c>
      <c r="K95" t="s">
        <v>381</v>
      </c>
      <c r="L95">
        <v>1191</v>
      </c>
      <c r="N95">
        <v>1013</v>
      </c>
      <c r="O95" t="s">
        <v>382</v>
      </c>
      <c r="P95" t="s">
        <v>382</v>
      </c>
      <c r="Q95">
        <v>1</v>
      </c>
      <c r="X95">
        <v>18.5</v>
      </c>
      <c r="Y95">
        <v>0</v>
      </c>
      <c r="Z95">
        <v>0</v>
      </c>
      <c r="AA95">
        <v>0</v>
      </c>
      <c r="AB95">
        <v>0</v>
      </c>
      <c r="AC95">
        <v>0</v>
      </c>
      <c r="AD95">
        <v>1</v>
      </c>
      <c r="AE95">
        <v>1</v>
      </c>
      <c r="AF95" t="s">
        <v>3</v>
      </c>
      <c r="AG95">
        <v>18.5</v>
      </c>
      <c r="AH95">
        <v>2</v>
      </c>
      <c r="AI95">
        <v>54347005</v>
      </c>
      <c r="AJ95">
        <v>53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</row>
    <row r="96" spans="1:44" x14ac:dyDescent="0.2">
      <c r="A96">
        <f>ROW(Source!A93)</f>
        <v>93</v>
      </c>
      <c r="B96">
        <v>54347009</v>
      </c>
      <c r="C96">
        <v>54347007</v>
      </c>
      <c r="D96">
        <v>30515951</v>
      </c>
      <c r="E96">
        <v>30515945</v>
      </c>
      <c r="F96">
        <v>1</v>
      </c>
      <c r="G96">
        <v>30515945</v>
      </c>
      <c r="H96">
        <v>1</v>
      </c>
      <c r="I96" t="s">
        <v>380</v>
      </c>
      <c r="J96" t="s">
        <v>3</v>
      </c>
      <c r="K96" t="s">
        <v>381</v>
      </c>
      <c r="L96">
        <v>1191</v>
      </c>
      <c r="N96">
        <v>1013</v>
      </c>
      <c r="O96" t="s">
        <v>382</v>
      </c>
      <c r="P96" t="s">
        <v>382</v>
      </c>
      <c r="Q96">
        <v>1</v>
      </c>
      <c r="X96">
        <v>18.5</v>
      </c>
      <c r="Y96">
        <v>0</v>
      </c>
      <c r="Z96">
        <v>0</v>
      </c>
      <c r="AA96">
        <v>0</v>
      </c>
      <c r="AB96">
        <v>0</v>
      </c>
      <c r="AC96">
        <v>0</v>
      </c>
      <c r="AD96">
        <v>1</v>
      </c>
      <c r="AE96">
        <v>1</v>
      </c>
      <c r="AF96" t="s">
        <v>3</v>
      </c>
      <c r="AG96">
        <v>18.5</v>
      </c>
      <c r="AH96">
        <v>2</v>
      </c>
      <c r="AI96">
        <v>54347008</v>
      </c>
      <c r="AJ96">
        <v>54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</row>
    <row r="97" spans="1:44" x14ac:dyDescent="0.2">
      <c r="A97">
        <f>ROW(Source!A215)</f>
        <v>215</v>
      </c>
      <c r="B97">
        <v>54347199</v>
      </c>
      <c r="C97">
        <v>54347197</v>
      </c>
      <c r="D97">
        <v>30515951</v>
      </c>
      <c r="E97">
        <v>30515945</v>
      </c>
      <c r="F97">
        <v>1</v>
      </c>
      <c r="G97">
        <v>30515945</v>
      </c>
      <c r="H97">
        <v>1</v>
      </c>
      <c r="I97" t="s">
        <v>380</v>
      </c>
      <c r="J97" t="s">
        <v>3</v>
      </c>
      <c r="K97" t="s">
        <v>381</v>
      </c>
      <c r="L97">
        <v>1191</v>
      </c>
      <c r="N97">
        <v>1013</v>
      </c>
      <c r="O97" t="s">
        <v>382</v>
      </c>
      <c r="P97" t="s">
        <v>382</v>
      </c>
      <c r="Q97">
        <v>1</v>
      </c>
      <c r="X97">
        <v>1.8</v>
      </c>
      <c r="Y97">
        <v>0</v>
      </c>
      <c r="Z97">
        <v>0</v>
      </c>
      <c r="AA97">
        <v>0</v>
      </c>
      <c r="AB97">
        <v>0</v>
      </c>
      <c r="AC97">
        <v>0</v>
      </c>
      <c r="AD97">
        <v>1</v>
      </c>
      <c r="AE97">
        <v>1</v>
      </c>
      <c r="AF97" t="s">
        <v>3</v>
      </c>
      <c r="AG97">
        <v>1.8</v>
      </c>
      <c r="AH97">
        <v>2</v>
      </c>
      <c r="AI97">
        <v>54347198</v>
      </c>
      <c r="AJ97">
        <v>55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</row>
    <row r="98" spans="1:44" x14ac:dyDescent="0.2">
      <c r="A98">
        <f>ROW(Source!A216)</f>
        <v>216</v>
      </c>
      <c r="B98">
        <v>54347202</v>
      </c>
      <c r="C98">
        <v>54347200</v>
      </c>
      <c r="D98">
        <v>30515951</v>
      </c>
      <c r="E98">
        <v>30515945</v>
      </c>
      <c r="F98">
        <v>1</v>
      </c>
      <c r="G98">
        <v>30515945</v>
      </c>
      <c r="H98">
        <v>1</v>
      </c>
      <c r="I98" t="s">
        <v>380</v>
      </c>
      <c r="J98" t="s">
        <v>3</v>
      </c>
      <c r="K98" t="s">
        <v>381</v>
      </c>
      <c r="L98">
        <v>1191</v>
      </c>
      <c r="N98">
        <v>1013</v>
      </c>
      <c r="O98" t="s">
        <v>382</v>
      </c>
      <c r="P98" t="s">
        <v>382</v>
      </c>
      <c r="Q98">
        <v>1</v>
      </c>
      <c r="X98">
        <v>5.4</v>
      </c>
      <c r="Y98">
        <v>0</v>
      </c>
      <c r="Z98">
        <v>0</v>
      </c>
      <c r="AA98">
        <v>0</v>
      </c>
      <c r="AB98">
        <v>0</v>
      </c>
      <c r="AC98">
        <v>0</v>
      </c>
      <c r="AD98">
        <v>1</v>
      </c>
      <c r="AE98">
        <v>1</v>
      </c>
      <c r="AF98" t="s">
        <v>3</v>
      </c>
      <c r="AG98">
        <v>5.4</v>
      </c>
      <c r="AH98">
        <v>2</v>
      </c>
      <c r="AI98">
        <v>54347201</v>
      </c>
      <c r="AJ98">
        <v>56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</row>
    <row r="99" spans="1:44" x14ac:dyDescent="0.2">
      <c r="A99">
        <f>ROW(Source!A217)</f>
        <v>217</v>
      </c>
      <c r="B99">
        <v>54347205</v>
      </c>
      <c r="C99">
        <v>54347203</v>
      </c>
      <c r="D99">
        <v>30515951</v>
      </c>
      <c r="E99">
        <v>30515945</v>
      </c>
      <c r="F99">
        <v>1</v>
      </c>
      <c r="G99">
        <v>30515945</v>
      </c>
      <c r="H99">
        <v>1</v>
      </c>
      <c r="I99" t="s">
        <v>380</v>
      </c>
      <c r="J99" t="s">
        <v>3</v>
      </c>
      <c r="K99" t="s">
        <v>381</v>
      </c>
      <c r="L99">
        <v>1191</v>
      </c>
      <c r="N99">
        <v>1013</v>
      </c>
      <c r="O99" t="s">
        <v>382</v>
      </c>
      <c r="P99" t="s">
        <v>382</v>
      </c>
      <c r="Q99">
        <v>1</v>
      </c>
      <c r="X99">
        <v>1.8</v>
      </c>
      <c r="Y99">
        <v>0</v>
      </c>
      <c r="Z99">
        <v>0</v>
      </c>
      <c r="AA99">
        <v>0</v>
      </c>
      <c r="AB99">
        <v>0</v>
      </c>
      <c r="AC99">
        <v>0</v>
      </c>
      <c r="AD99">
        <v>1</v>
      </c>
      <c r="AE99">
        <v>1</v>
      </c>
      <c r="AF99" t="s">
        <v>3</v>
      </c>
      <c r="AG99">
        <v>1.8</v>
      </c>
      <c r="AH99">
        <v>2</v>
      </c>
      <c r="AI99">
        <v>54347204</v>
      </c>
      <c r="AJ99">
        <v>57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</row>
    <row r="100" spans="1:44" x14ac:dyDescent="0.2">
      <c r="A100">
        <f>ROW(Source!A218)</f>
        <v>218</v>
      </c>
      <c r="B100">
        <v>54347208</v>
      </c>
      <c r="C100">
        <v>54347206</v>
      </c>
      <c r="D100">
        <v>30515951</v>
      </c>
      <c r="E100">
        <v>30515945</v>
      </c>
      <c r="F100">
        <v>1</v>
      </c>
      <c r="G100">
        <v>30515945</v>
      </c>
      <c r="H100">
        <v>1</v>
      </c>
      <c r="I100" t="s">
        <v>380</v>
      </c>
      <c r="J100" t="s">
        <v>3</v>
      </c>
      <c r="K100" t="s">
        <v>381</v>
      </c>
      <c r="L100">
        <v>1191</v>
      </c>
      <c r="N100">
        <v>1013</v>
      </c>
      <c r="O100" t="s">
        <v>382</v>
      </c>
      <c r="P100" t="s">
        <v>382</v>
      </c>
      <c r="Q100">
        <v>1</v>
      </c>
      <c r="X100">
        <v>2.7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1</v>
      </c>
      <c r="AE100">
        <v>1</v>
      </c>
      <c r="AF100" t="s">
        <v>3</v>
      </c>
      <c r="AG100">
        <v>2.7</v>
      </c>
      <c r="AH100">
        <v>2</v>
      </c>
      <c r="AI100">
        <v>54347207</v>
      </c>
      <c r="AJ100">
        <v>58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</row>
    <row r="101" spans="1:44" x14ac:dyDescent="0.2">
      <c r="A101">
        <f>ROW(Source!A219)</f>
        <v>219</v>
      </c>
      <c r="B101">
        <v>54347211</v>
      </c>
      <c r="C101">
        <v>54347209</v>
      </c>
      <c r="D101">
        <v>30515951</v>
      </c>
      <c r="E101">
        <v>30515945</v>
      </c>
      <c r="F101">
        <v>1</v>
      </c>
      <c r="G101">
        <v>30515945</v>
      </c>
      <c r="H101">
        <v>1</v>
      </c>
      <c r="I101" t="s">
        <v>380</v>
      </c>
      <c r="J101" t="s">
        <v>3</v>
      </c>
      <c r="K101" t="s">
        <v>381</v>
      </c>
      <c r="L101">
        <v>1191</v>
      </c>
      <c r="N101">
        <v>1013</v>
      </c>
      <c r="O101" t="s">
        <v>382</v>
      </c>
      <c r="P101" t="s">
        <v>382</v>
      </c>
      <c r="Q101">
        <v>1</v>
      </c>
      <c r="X101">
        <v>1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1</v>
      </c>
      <c r="AE101">
        <v>1</v>
      </c>
      <c r="AF101" t="s">
        <v>3</v>
      </c>
      <c r="AG101">
        <v>1</v>
      </c>
      <c r="AH101">
        <v>2</v>
      </c>
      <c r="AI101">
        <v>54347210</v>
      </c>
      <c r="AJ101">
        <v>59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</row>
    <row r="102" spans="1:44" x14ac:dyDescent="0.2">
      <c r="A102">
        <f>ROW(Source!A220)</f>
        <v>220</v>
      </c>
      <c r="B102">
        <v>54347214</v>
      </c>
      <c r="C102">
        <v>54347212</v>
      </c>
      <c r="D102">
        <v>30515951</v>
      </c>
      <c r="E102">
        <v>30515945</v>
      </c>
      <c r="F102">
        <v>1</v>
      </c>
      <c r="G102">
        <v>30515945</v>
      </c>
      <c r="H102">
        <v>1</v>
      </c>
      <c r="I102" t="s">
        <v>380</v>
      </c>
      <c r="J102" t="s">
        <v>3</v>
      </c>
      <c r="K102" t="s">
        <v>381</v>
      </c>
      <c r="L102">
        <v>1191</v>
      </c>
      <c r="N102">
        <v>1013</v>
      </c>
      <c r="O102" t="s">
        <v>382</v>
      </c>
      <c r="P102" t="s">
        <v>382</v>
      </c>
      <c r="Q102">
        <v>1</v>
      </c>
      <c r="X102">
        <v>1.8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1</v>
      </c>
      <c r="AE102">
        <v>1</v>
      </c>
      <c r="AF102" t="s">
        <v>3</v>
      </c>
      <c r="AG102">
        <v>1.8</v>
      </c>
      <c r="AH102">
        <v>2</v>
      </c>
      <c r="AI102">
        <v>54347213</v>
      </c>
      <c r="AJ102">
        <v>60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</row>
    <row r="103" spans="1:44" x14ac:dyDescent="0.2">
      <c r="A103">
        <f>ROW(Source!A221)</f>
        <v>221</v>
      </c>
      <c r="B103">
        <v>54347217</v>
      </c>
      <c r="C103">
        <v>54347215</v>
      </c>
      <c r="D103">
        <v>30515951</v>
      </c>
      <c r="E103">
        <v>30515945</v>
      </c>
      <c r="F103">
        <v>1</v>
      </c>
      <c r="G103">
        <v>30515945</v>
      </c>
      <c r="H103">
        <v>1</v>
      </c>
      <c r="I103" t="s">
        <v>380</v>
      </c>
      <c r="J103" t="s">
        <v>3</v>
      </c>
      <c r="K103" t="s">
        <v>381</v>
      </c>
      <c r="L103">
        <v>1191</v>
      </c>
      <c r="N103">
        <v>1013</v>
      </c>
      <c r="O103" t="s">
        <v>382</v>
      </c>
      <c r="P103" t="s">
        <v>382</v>
      </c>
      <c r="Q103">
        <v>1</v>
      </c>
      <c r="X103">
        <v>3.6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1</v>
      </c>
      <c r="AE103">
        <v>1</v>
      </c>
      <c r="AF103" t="s">
        <v>3</v>
      </c>
      <c r="AG103">
        <v>3.6</v>
      </c>
      <c r="AH103">
        <v>2</v>
      </c>
      <c r="AI103">
        <v>54347216</v>
      </c>
      <c r="AJ103">
        <v>61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</row>
    <row r="104" spans="1:44" x14ac:dyDescent="0.2">
      <c r="A104">
        <f>ROW(Source!A222)</f>
        <v>222</v>
      </c>
      <c r="B104">
        <v>54347220</v>
      </c>
      <c r="C104">
        <v>54347218</v>
      </c>
      <c r="D104">
        <v>30515951</v>
      </c>
      <c r="E104">
        <v>30515945</v>
      </c>
      <c r="F104">
        <v>1</v>
      </c>
      <c r="G104">
        <v>30515945</v>
      </c>
      <c r="H104">
        <v>1</v>
      </c>
      <c r="I104" t="s">
        <v>380</v>
      </c>
      <c r="J104" t="s">
        <v>3</v>
      </c>
      <c r="K104" t="s">
        <v>381</v>
      </c>
      <c r="L104">
        <v>1191</v>
      </c>
      <c r="N104">
        <v>1013</v>
      </c>
      <c r="O104" t="s">
        <v>382</v>
      </c>
      <c r="P104" t="s">
        <v>382</v>
      </c>
      <c r="Q104">
        <v>1</v>
      </c>
      <c r="X104">
        <v>0.15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1</v>
      </c>
      <c r="AE104">
        <v>1</v>
      </c>
      <c r="AF104" t="s">
        <v>3</v>
      </c>
      <c r="AG104">
        <v>0.15</v>
      </c>
      <c r="AH104">
        <v>2</v>
      </c>
      <c r="AI104">
        <v>54347219</v>
      </c>
      <c r="AJ104">
        <v>62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</row>
    <row r="105" spans="1:44" x14ac:dyDescent="0.2">
      <c r="A105">
        <f>ROW(Source!A295)</f>
        <v>295</v>
      </c>
      <c r="B105">
        <v>54347339</v>
      </c>
      <c r="C105">
        <v>54347336</v>
      </c>
      <c r="D105">
        <v>30515951</v>
      </c>
      <c r="E105">
        <v>30515945</v>
      </c>
      <c r="F105">
        <v>1</v>
      </c>
      <c r="G105">
        <v>30515945</v>
      </c>
      <c r="H105">
        <v>1</v>
      </c>
      <c r="I105" t="s">
        <v>380</v>
      </c>
      <c r="J105" t="s">
        <v>3</v>
      </c>
      <c r="K105" t="s">
        <v>381</v>
      </c>
      <c r="L105">
        <v>1191</v>
      </c>
      <c r="N105">
        <v>1013</v>
      </c>
      <c r="O105" t="s">
        <v>382</v>
      </c>
      <c r="P105" t="s">
        <v>382</v>
      </c>
      <c r="Q105">
        <v>1</v>
      </c>
      <c r="X105">
        <v>1.54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1</v>
      </c>
      <c r="AE105">
        <v>1</v>
      </c>
      <c r="AF105" t="s">
        <v>3</v>
      </c>
      <c r="AG105">
        <v>1.54</v>
      </c>
      <c r="AH105">
        <v>2</v>
      </c>
      <c r="AI105">
        <v>54347337</v>
      </c>
      <c r="AJ105">
        <v>63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</row>
    <row r="106" spans="1:44" x14ac:dyDescent="0.2">
      <c r="A106">
        <f>ROW(Source!A295)</f>
        <v>295</v>
      </c>
      <c r="B106">
        <v>54347340</v>
      </c>
      <c r="C106">
        <v>54347336</v>
      </c>
      <c r="D106">
        <v>30595321</v>
      </c>
      <c r="E106">
        <v>1</v>
      </c>
      <c r="F106">
        <v>1</v>
      </c>
      <c r="G106">
        <v>30515945</v>
      </c>
      <c r="H106">
        <v>2</v>
      </c>
      <c r="I106" t="s">
        <v>383</v>
      </c>
      <c r="J106" t="s">
        <v>384</v>
      </c>
      <c r="K106" t="s">
        <v>385</v>
      </c>
      <c r="L106">
        <v>1367</v>
      </c>
      <c r="N106">
        <v>1011</v>
      </c>
      <c r="O106" t="s">
        <v>162</v>
      </c>
      <c r="P106" t="s">
        <v>162</v>
      </c>
      <c r="Q106">
        <v>1</v>
      </c>
      <c r="X106">
        <v>0.75</v>
      </c>
      <c r="Y106">
        <v>0</v>
      </c>
      <c r="Z106">
        <v>190.93</v>
      </c>
      <c r="AA106">
        <v>18.149999999999999</v>
      </c>
      <c r="AB106">
        <v>0</v>
      </c>
      <c r="AC106">
        <v>0</v>
      </c>
      <c r="AD106">
        <v>1</v>
      </c>
      <c r="AE106">
        <v>0</v>
      </c>
      <c r="AF106" t="s">
        <v>3</v>
      </c>
      <c r="AG106">
        <v>0.75</v>
      </c>
      <c r="AH106">
        <v>2</v>
      </c>
      <c r="AI106">
        <v>54347338</v>
      </c>
      <c r="AJ106">
        <v>64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</row>
    <row r="107" spans="1:44" x14ac:dyDescent="0.2">
      <c r="A107">
        <f>ROW(Source!A296)</f>
        <v>296</v>
      </c>
      <c r="B107">
        <v>54347347</v>
      </c>
      <c r="C107">
        <v>54347341</v>
      </c>
      <c r="D107">
        <v>30515951</v>
      </c>
      <c r="E107">
        <v>30515945</v>
      </c>
      <c r="F107">
        <v>1</v>
      </c>
      <c r="G107">
        <v>30515945</v>
      </c>
      <c r="H107">
        <v>1</v>
      </c>
      <c r="I107" t="s">
        <v>380</v>
      </c>
      <c r="J107" t="s">
        <v>3</v>
      </c>
      <c r="K107" t="s">
        <v>381</v>
      </c>
      <c r="L107">
        <v>1191</v>
      </c>
      <c r="N107">
        <v>1013</v>
      </c>
      <c r="O107" t="s">
        <v>382</v>
      </c>
      <c r="P107" t="s">
        <v>382</v>
      </c>
      <c r="Q107">
        <v>1</v>
      </c>
      <c r="X107">
        <v>51.1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1</v>
      </c>
      <c r="AE107">
        <v>1</v>
      </c>
      <c r="AF107" t="s">
        <v>35</v>
      </c>
      <c r="AG107">
        <v>15.33</v>
      </c>
      <c r="AH107">
        <v>2</v>
      </c>
      <c r="AI107">
        <v>54347342</v>
      </c>
      <c r="AJ107">
        <v>65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</row>
    <row r="108" spans="1:44" x14ac:dyDescent="0.2">
      <c r="A108">
        <f>ROW(Source!A296)</f>
        <v>296</v>
      </c>
      <c r="B108">
        <v>54347348</v>
      </c>
      <c r="C108">
        <v>54347341</v>
      </c>
      <c r="D108">
        <v>30595280</v>
      </c>
      <c r="E108">
        <v>1</v>
      </c>
      <c r="F108">
        <v>1</v>
      </c>
      <c r="G108">
        <v>30515945</v>
      </c>
      <c r="H108">
        <v>2</v>
      </c>
      <c r="I108" t="s">
        <v>386</v>
      </c>
      <c r="J108" t="s">
        <v>387</v>
      </c>
      <c r="K108" t="s">
        <v>388</v>
      </c>
      <c r="L108">
        <v>1367</v>
      </c>
      <c r="N108">
        <v>1011</v>
      </c>
      <c r="O108" t="s">
        <v>162</v>
      </c>
      <c r="P108" t="s">
        <v>162</v>
      </c>
      <c r="Q108">
        <v>1</v>
      </c>
      <c r="X108">
        <v>6.87</v>
      </c>
      <c r="Y108">
        <v>0</v>
      </c>
      <c r="Z108">
        <v>97.24</v>
      </c>
      <c r="AA108">
        <v>12.9</v>
      </c>
      <c r="AB108">
        <v>0</v>
      </c>
      <c r="AC108">
        <v>0</v>
      </c>
      <c r="AD108">
        <v>1</v>
      </c>
      <c r="AE108">
        <v>0</v>
      </c>
      <c r="AF108" t="s">
        <v>35</v>
      </c>
      <c r="AG108">
        <v>2.0609999999999999</v>
      </c>
      <c r="AH108">
        <v>2</v>
      </c>
      <c r="AI108">
        <v>54347343</v>
      </c>
      <c r="AJ108">
        <v>66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</row>
    <row r="109" spans="1:44" x14ac:dyDescent="0.2">
      <c r="A109">
        <f>ROW(Source!A296)</f>
        <v>296</v>
      </c>
      <c r="B109">
        <v>54347349</v>
      </c>
      <c r="C109">
        <v>54347341</v>
      </c>
      <c r="D109">
        <v>30595422</v>
      </c>
      <c r="E109">
        <v>1</v>
      </c>
      <c r="F109">
        <v>1</v>
      </c>
      <c r="G109">
        <v>30515945</v>
      </c>
      <c r="H109">
        <v>2</v>
      </c>
      <c r="I109" t="s">
        <v>389</v>
      </c>
      <c r="J109" t="s">
        <v>390</v>
      </c>
      <c r="K109" t="s">
        <v>391</v>
      </c>
      <c r="L109">
        <v>1367</v>
      </c>
      <c r="N109">
        <v>1011</v>
      </c>
      <c r="O109" t="s">
        <v>162</v>
      </c>
      <c r="P109" t="s">
        <v>162</v>
      </c>
      <c r="Q109">
        <v>1</v>
      </c>
      <c r="X109">
        <v>13</v>
      </c>
      <c r="Y109">
        <v>0</v>
      </c>
      <c r="Z109">
        <v>202.53</v>
      </c>
      <c r="AA109">
        <v>18</v>
      </c>
      <c r="AB109">
        <v>0</v>
      </c>
      <c r="AC109">
        <v>0</v>
      </c>
      <c r="AD109">
        <v>1</v>
      </c>
      <c r="AE109">
        <v>0</v>
      </c>
      <c r="AF109" t="s">
        <v>35</v>
      </c>
      <c r="AG109">
        <v>3.9</v>
      </c>
      <c r="AH109">
        <v>2</v>
      </c>
      <c r="AI109">
        <v>54347344</v>
      </c>
      <c r="AJ109">
        <v>67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</row>
    <row r="110" spans="1:44" x14ac:dyDescent="0.2">
      <c r="A110">
        <f>ROW(Source!A296)</f>
        <v>296</v>
      </c>
      <c r="B110">
        <v>54347350</v>
      </c>
      <c r="C110">
        <v>54347341</v>
      </c>
      <c r="D110">
        <v>30516999</v>
      </c>
      <c r="E110">
        <v>30515945</v>
      </c>
      <c r="F110">
        <v>1</v>
      </c>
      <c r="G110">
        <v>30515945</v>
      </c>
      <c r="H110">
        <v>2</v>
      </c>
      <c r="I110" t="s">
        <v>392</v>
      </c>
      <c r="J110" t="s">
        <v>3</v>
      </c>
      <c r="K110" t="s">
        <v>393</v>
      </c>
      <c r="L110">
        <v>1344</v>
      </c>
      <c r="N110">
        <v>1008</v>
      </c>
      <c r="O110" t="s">
        <v>394</v>
      </c>
      <c r="P110" t="s">
        <v>394</v>
      </c>
      <c r="Q110">
        <v>1</v>
      </c>
      <c r="X110">
        <v>205.45</v>
      </c>
      <c r="Y110">
        <v>0</v>
      </c>
      <c r="Z110">
        <v>1</v>
      </c>
      <c r="AA110">
        <v>0</v>
      </c>
      <c r="AB110">
        <v>0</v>
      </c>
      <c r="AC110">
        <v>0</v>
      </c>
      <c r="AD110">
        <v>1</v>
      </c>
      <c r="AE110">
        <v>0</v>
      </c>
      <c r="AF110" t="s">
        <v>35</v>
      </c>
      <c r="AG110">
        <v>61.634999999999991</v>
      </c>
      <c r="AH110">
        <v>2</v>
      </c>
      <c r="AI110">
        <v>54347345</v>
      </c>
      <c r="AJ110">
        <v>68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</row>
    <row r="111" spans="1:44" x14ac:dyDescent="0.2">
      <c r="A111">
        <f>ROW(Source!A296)</f>
        <v>296</v>
      </c>
      <c r="B111">
        <v>54347351</v>
      </c>
      <c r="C111">
        <v>54347341</v>
      </c>
      <c r="D111">
        <v>30536867</v>
      </c>
      <c r="E111">
        <v>30515945</v>
      </c>
      <c r="F111">
        <v>1</v>
      </c>
      <c r="G111">
        <v>30515945</v>
      </c>
      <c r="H111">
        <v>3</v>
      </c>
      <c r="I111" t="s">
        <v>403</v>
      </c>
      <c r="J111" t="s">
        <v>3</v>
      </c>
      <c r="K111" t="s">
        <v>404</v>
      </c>
      <c r="L111">
        <v>1303</v>
      </c>
      <c r="N111">
        <v>1003</v>
      </c>
      <c r="O111" t="s">
        <v>222</v>
      </c>
      <c r="P111" t="s">
        <v>222</v>
      </c>
      <c r="Q111">
        <v>1000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 t="s">
        <v>34</v>
      </c>
      <c r="AG111">
        <v>0</v>
      </c>
      <c r="AH111">
        <v>3</v>
      </c>
      <c r="AI111">
        <v>-1</v>
      </c>
      <c r="AJ111" t="s">
        <v>3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</row>
    <row r="112" spans="1:44" x14ac:dyDescent="0.2">
      <c r="A112">
        <f>ROW(Source!A296)</f>
        <v>296</v>
      </c>
      <c r="B112">
        <v>54347352</v>
      </c>
      <c r="C112">
        <v>54347341</v>
      </c>
      <c r="D112">
        <v>30541208</v>
      </c>
      <c r="E112">
        <v>30515945</v>
      </c>
      <c r="F112">
        <v>1</v>
      </c>
      <c r="G112">
        <v>30515945</v>
      </c>
      <c r="H112">
        <v>3</v>
      </c>
      <c r="I112" t="s">
        <v>395</v>
      </c>
      <c r="J112" t="s">
        <v>3</v>
      </c>
      <c r="K112" t="s">
        <v>396</v>
      </c>
      <c r="L112">
        <v>1344</v>
      </c>
      <c r="N112">
        <v>1008</v>
      </c>
      <c r="O112" t="s">
        <v>394</v>
      </c>
      <c r="P112" t="s">
        <v>394</v>
      </c>
      <c r="Q112">
        <v>1</v>
      </c>
      <c r="X112">
        <v>67.760000000000005</v>
      </c>
      <c r="Y112">
        <v>1</v>
      </c>
      <c r="Z112">
        <v>0</v>
      </c>
      <c r="AA112">
        <v>0</v>
      </c>
      <c r="AB112">
        <v>0</v>
      </c>
      <c r="AC112">
        <v>0</v>
      </c>
      <c r="AD112">
        <v>1</v>
      </c>
      <c r="AE112">
        <v>0</v>
      </c>
      <c r="AF112" t="s">
        <v>34</v>
      </c>
      <c r="AG112">
        <v>0</v>
      </c>
      <c r="AH112">
        <v>2</v>
      </c>
      <c r="AI112">
        <v>54347346</v>
      </c>
      <c r="AJ112">
        <v>69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</row>
    <row r="113" spans="1:44" x14ac:dyDescent="0.2">
      <c r="A113">
        <f>ROW(Source!A297)</f>
        <v>297</v>
      </c>
      <c r="B113">
        <v>54347357</v>
      </c>
      <c r="C113">
        <v>54347353</v>
      </c>
      <c r="D113">
        <v>30515951</v>
      </c>
      <c r="E113">
        <v>30515945</v>
      </c>
      <c r="F113">
        <v>1</v>
      </c>
      <c r="G113">
        <v>30515945</v>
      </c>
      <c r="H113">
        <v>1</v>
      </c>
      <c r="I113" t="s">
        <v>380</v>
      </c>
      <c r="J113" t="s">
        <v>3</v>
      </c>
      <c r="K113" t="s">
        <v>381</v>
      </c>
      <c r="L113">
        <v>1191</v>
      </c>
      <c r="N113">
        <v>1013</v>
      </c>
      <c r="O113" t="s">
        <v>382</v>
      </c>
      <c r="P113" t="s">
        <v>382</v>
      </c>
      <c r="Q113">
        <v>1</v>
      </c>
      <c r="X113">
        <v>1.27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1</v>
      </c>
      <c r="AE113">
        <v>1</v>
      </c>
      <c r="AF113" t="s">
        <v>35</v>
      </c>
      <c r="AG113">
        <v>0.38100000000000001</v>
      </c>
      <c r="AH113">
        <v>2</v>
      </c>
      <c r="AI113">
        <v>54347354</v>
      </c>
      <c r="AJ113">
        <v>70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</row>
    <row r="114" spans="1:44" x14ac:dyDescent="0.2">
      <c r="A114">
        <f>ROW(Source!A297)</f>
        <v>297</v>
      </c>
      <c r="B114">
        <v>54347358</v>
      </c>
      <c r="C114">
        <v>54347353</v>
      </c>
      <c r="D114">
        <v>30596074</v>
      </c>
      <c r="E114">
        <v>1</v>
      </c>
      <c r="F114">
        <v>1</v>
      </c>
      <c r="G114">
        <v>30515945</v>
      </c>
      <c r="H114">
        <v>2</v>
      </c>
      <c r="I114" t="s">
        <v>397</v>
      </c>
      <c r="J114" t="s">
        <v>398</v>
      </c>
      <c r="K114" t="s">
        <v>399</v>
      </c>
      <c r="L114">
        <v>1367</v>
      </c>
      <c r="N114">
        <v>1011</v>
      </c>
      <c r="O114" t="s">
        <v>162</v>
      </c>
      <c r="P114" t="s">
        <v>162</v>
      </c>
      <c r="Q114">
        <v>1</v>
      </c>
      <c r="X114">
        <v>7.0000000000000007E-2</v>
      </c>
      <c r="Y114">
        <v>0</v>
      </c>
      <c r="Z114">
        <v>76.81</v>
      </c>
      <c r="AA114">
        <v>14.36</v>
      </c>
      <c r="AB114">
        <v>0</v>
      </c>
      <c r="AC114">
        <v>0</v>
      </c>
      <c r="AD114">
        <v>1</v>
      </c>
      <c r="AE114">
        <v>0</v>
      </c>
      <c r="AF114" t="s">
        <v>35</v>
      </c>
      <c r="AG114">
        <v>2.1000000000000001E-2</v>
      </c>
      <c r="AH114">
        <v>2</v>
      </c>
      <c r="AI114">
        <v>54347355</v>
      </c>
      <c r="AJ114">
        <v>71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</row>
    <row r="115" spans="1:44" x14ac:dyDescent="0.2">
      <c r="A115">
        <f>ROW(Source!A297)</f>
        <v>297</v>
      </c>
      <c r="B115">
        <v>54347359</v>
      </c>
      <c r="C115">
        <v>54347353</v>
      </c>
      <c r="D115">
        <v>30595422</v>
      </c>
      <c r="E115">
        <v>1</v>
      </c>
      <c r="F115">
        <v>1</v>
      </c>
      <c r="G115">
        <v>30515945</v>
      </c>
      <c r="H115">
        <v>2</v>
      </c>
      <c r="I115" t="s">
        <v>389</v>
      </c>
      <c r="J115" t="s">
        <v>390</v>
      </c>
      <c r="K115" t="s">
        <v>391</v>
      </c>
      <c r="L115">
        <v>1367</v>
      </c>
      <c r="N115">
        <v>1011</v>
      </c>
      <c r="O115" t="s">
        <v>162</v>
      </c>
      <c r="P115" t="s">
        <v>162</v>
      </c>
      <c r="Q115">
        <v>1</v>
      </c>
      <c r="X115">
        <v>0.06</v>
      </c>
      <c r="Y115">
        <v>0</v>
      </c>
      <c r="Z115">
        <v>202.53</v>
      </c>
      <c r="AA115">
        <v>18</v>
      </c>
      <c r="AB115">
        <v>0</v>
      </c>
      <c r="AC115">
        <v>0</v>
      </c>
      <c r="AD115">
        <v>1</v>
      </c>
      <c r="AE115">
        <v>0</v>
      </c>
      <c r="AF115" t="s">
        <v>35</v>
      </c>
      <c r="AG115">
        <v>1.7999999999999999E-2</v>
      </c>
      <c r="AH115">
        <v>2</v>
      </c>
      <c r="AI115">
        <v>54347356</v>
      </c>
      <c r="AJ115">
        <v>72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</row>
    <row r="116" spans="1:44" x14ac:dyDescent="0.2">
      <c r="A116">
        <f>ROW(Source!A297)</f>
        <v>297</v>
      </c>
      <c r="B116">
        <v>54347360</v>
      </c>
      <c r="C116">
        <v>54347353</v>
      </c>
      <c r="D116">
        <v>30531517</v>
      </c>
      <c r="E116">
        <v>30515945</v>
      </c>
      <c r="F116">
        <v>1</v>
      </c>
      <c r="G116">
        <v>30515945</v>
      </c>
      <c r="H116">
        <v>3</v>
      </c>
      <c r="I116" t="s">
        <v>405</v>
      </c>
      <c r="J116" t="s">
        <v>3</v>
      </c>
      <c r="K116" t="s">
        <v>406</v>
      </c>
      <c r="L116">
        <v>1348</v>
      </c>
      <c r="N116">
        <v>1009</v>
      </c>
      <c r="O116" t="s">
        <v>407</v>
      </c>
      <c r="P116" t="s">
        <v>407</v>
      </c>
      <c r="Q116">
        <v>1000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 t="s">
        <v>34</v>
      </c>
      <c r="AG116">
        <v>0</v>
      </c>
      <c r="AH116">
        <v>3</v>
      </c>
      <c r="AI116">
        <v>-1</v>
      </c>
      <c r="AJ116" t="s">
        <v>3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</row>
    <row r="117" spans="1:44" x14ac:dyDescent="0.2">
      <c r="A117">
        <f>ROW(Source!A297)</f>
        <v>297</v>
      </c>
      <c r="B117">
        <v>54347361</v>
      </c>
      <c r="C117">
        <v>54347353</v>
      </c>
      <c r="D117">
        <v>30532013</v>
      </c>
      <c r="E117">
        <v>30515945</v>
      </c>
      <c r="F117">
        <v>1</v>
      </c>
      <c r="G117">
        <v>30515945</v>
      </c>
      <c r="H117">
        <v>3</v>
      </c>
      <c r="I117" t="s">
        <v>408</v>
      </c>
      <c r="J117" t="s">
        <v>3</v>
      </c>
      <c r="K117" t="s">
        <v>409</v>
      </c>
      <c r="L117">
        <v>1354</v>
      </c>
      <c r="N117">
        <v>1010</v>
      </c>
      <c r="O117" t="s">
        <v>230</v>
      </c>
      <c r="P117" t="s">
        <v>230</v>
      </c>
      <c r="Q117">
        <v>1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 t="s">
        <v>34</v>
      </c>
      <c r="AG117">
        <v>0</v>
      </c>
      <c r="AH117">
        <v>3</v>
      </c>
      <c r="AI117">
        <v>-1</v>
      </c>
      <c r="AJ117" t="s">
        <v>3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</row>
    <row r="118" spans="1:44" x14ac:dyDescent="0.2">
      <c r="A118">
        <f>ROW(Source!A297)</f>
        <v>297</v>
      </c>
      <c r="B118">
        <v>54347362</v>
      </c>
      <c r="C118">
        <v>54347353</v>
      </c>
      <c r="D118">
        <v>30536867</v>
      </c>
      <c r="E118">
        <v>30515945</v>
      </c>
      <c r="F118">
        <v>1</v>
      </c>
      <c r="G118">
        <v>30515945</v>
      </c>
      <c r="H118">
        <v>3</v>
      </c>
      <c r="I118" t="s">
        <v>403</v>
      </c>
      <c r="J118" t="s">
        <v>3</v>
      </c>
      <c r="K118" t="s">
        <v>404</v>
      </c>
      <c r="L118">
        <v>1303</v>
      </c>
      <c r="N118">
        <v>1003</v>
      </c>
      <c r="O118" t="s">
        <v>222</v>
      </c>
      <c r="P118" t="s">
        <v>222</v>
      </c>
      <c r="Q118">
        <v>1000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 t="s">
        <v>34</v>
      </c>
      <c r="AG118">
        <v>0</v>
      </c>
      <c r="AH118">
        <v>3</v>
      </c>
      <c r="AI118">
        <v>-1</v>
      </c>
      <c r="AJ118" t="s">
        <v>3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</row>
    <row r="119" spans="1:44" x14ac:dyDescent="0.2">
      <c r="A119">
        <f>ROW(Source!A297)</f>
        <v>297</v>
      </c>
      <c r="B119">
        <v>54347363</v>
      </c>
      <c r="C119">
        <v>54347353</v>
      </c>
      <c r="D119">
        <v>30531680</v>
      </c>
      <c r="E119">
        <v>30515945</v>
      </c>
      <c r="F119">
        <v>1</v>
      </c>
      <c r="G119">
        <v>30515945</v>
      </c>
      <c r="H119">
        <v>3</v>
      </c>
      <c r="I119" t="s">
        <v>410</v>
      </c>
      <c r="J119" t="s">
        <v>3</v>
      </c>
      <c r="K119" t="s">
        <v>411</v>
      </c>
      <c r="L119">
        <v>1348</v>
      </c>
      <c r="N119">
        <v>1009</v>
      </c>
      <c r="O119" t="s">
        <v>407</v>
      </c>
      <c r="P119" t="s">
        <v>407</v>
      </c>
      <c r="Q119">
        <v>1000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 t="s">
        <v>34</v>
      </c>
      <c r="AG119">
        <v>0</v>
      </c>
      <c r="AH119">
        <v>3</v>
      </c>
      <c r="AI119">
        <v>-1</v>
      </c>
      <c r="AJ119" t="s">
        <v>3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</row>
    <row r="120" spans="1:44" x14ac:dyDescent="0.2">
      <c r="A120">
        <f>ROW(Source!A297)</f>
        <v>297</v>
      </c>
      <c r="B120">
        <v>54347364</v>
      </c>
      <c r="C120">
        <v>54347353</v>
      </c>
      <c r="D120">
        <v>30532380</v>
      </c>
      <c r="E120">
        <v>30515945</v>
      </c>
      <c r="F120">
        <v>1</v>
      </c>
      <c r="G120">
        <v>30515945</v>
      </c>
      <c r="H120">
        <v>3</v>
      </c>
      <c r="I120" t="s">
        <v>412</v>
      </c>
      <c r="J120" t="s">
        <v>3</v>
      </c>
      <c r="K120" t="s">
        <v>413</v>
      </c>
      <c r="L120">
        <v>1354</v>
      </c>
      <c r="N120">
        <v>1010</v>
      </c>
      <c r="O120" t="s">
        <v>230</v>
      </c>
      <c r="P120" t="s">
        <v>230</v>
      </c>
      <c r="Q120">
        <v>1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 t="s">
        <v>34</v>
      </c>
      <c r="AG120">
        <v>0</v>
      </c>
      <c r="AH120">
        <v>3</v>
      </c>
      <c r="AI120">
        <v>-1</v>
      </c>
      <c r="AJ120" t="s">
        <v>3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</row>
    <row r="121" spans="1:44" x14ac:dyDescent="0.2">
      <c r="A121">
        <f>ROW(Source!A297)</f>
        <v>297</v>
      </c>
      <c r="B121">
        <v>54347365</v>
      </c>
      <c r="C121">
        <v>54347353</v>
      </c>
      <c r="D121">
        <v>30533233</v>
      </c>
      <c r="E121">
        <v>30515945</v>
      </c>
      <c r="F121">
        <v>1</v>
      </c>
      <c r="G121">
        <v>30515945</v>
      </c>
      <c r="H121">
        <v>3</v>
      </c>
      <c r="I121" t="s">
        <v>414</v>
      </c>
      <c r="J121" t="s">
        <v>3</v>
      </c>
      <c r="K121" t="s">
        <v>415</v>
      </c>
      <c r="L121">
        <v>1354</v>
      </c>
      <c r="N121">
        <v>1010</v>
      </c>
      <c r="O121" t="s">
        <v>230</v>
      </c>
      <c r="P121" t="s">
        <v>230</v>
      </c>
      <c r="Q121">
        <v>1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 t="s">
        <v>34</v>
      </c>
      <c r="AG121">
        <v>0</v>
      </c>
      <c r="AH121">
        <v>3</v>
      </c>
      <c r="AI121">
        <v>-1</v>
      </c>
      <c r="AJ121" t="s">
        <v>3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</row>
    <row r="122" spans="1:44" x14ac:dyDescent="0.2">
      <c r="A122">
        <f>ROW(Source!A298)</f>
        <v>298</v>
      </c>
      <c r="B122">
        <v>54347371</v>
      </c>
      <c r="C122">
        <v>54347366</v>
      </c>
      <c r="D122">
        <v>30515951</v>
      </c>
      <c r="E122">
        <v>30515945</v>
      </c>
      <c r="F122">
        <v>1</v>
      </c>
      <c r="G122">
        <v>30515945</v>
      </c>
      <c r="H122">
        <v>1</v>
      </c>
      <c r="I122" t="s">
        <v>380</v>
      </c>
      <c r="J122" t="s">
        <v>3</v>
      </c>
      <c r="K122" t="s">
        <v>381</v>
      </c>
      <c r="L122">
        <v>1191</v>
      </c>
      <c r="N122">
        <v>1013</v>
      </c>
      <c r="O122" t="s">
        <v>382</v>
      </c>
      <c r="P122" t="s">
        <v>382</v>
      </c>
      <c r="Q122">
        <v>1</v>
      </c>
      <c r="X122">
        <v>3.76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1</v>
      </c>
      <c r="AE122">
        <v>1</v>
      </c>
      <c r="AF122" t="s">
        <v>35</v>
      </c>
      <c r="AG122">
        <v>1.1279999999999999</v>
      </c>
      <c r="AH122">
        <v>2</v>
      </c>
      <c r="AI122">
        <v>54347367</v>
      </c>
      <c r="AJ122">
        <v>73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</row>
    <row r="123" spans="1:44" x14ac:dyDescent="0.2">
      <c r="A123">
        <f>ROW(Source!A298)</f>
        <v>298</v>
      </c>
      <c r="B123">
        <v>54347372</v>
      </c>
      <c r="C123">
        <v>54347366</v>
      </c>
      <c r="D123">
        <v>30595422</v>
      </c>
      <c r="E123">
        <v>1</v>
      </c>
      <c r="F123">
        <v>1</v>
      </c>
      <c r="G123">
        <v>30515945</v>
      </c>
      <c r="H123">
        <v>2</v>
      </c>
      <c r="I123" t="s">
        <v>389</v>
      </c>
      <c r="J123" t="s">
        <v>390</v>
      </c>
      <c r="K123" t="s">
        <v>391</v>
      </c>
      <c r="L123">
        <v>1367</v>
      </c>
      <c r="N123">
        <v>1011</v>
      </c>
      <c r="O123" t="s">
        <v>162</v>
      </c>
      <c r="P123" t="s">
        <v>162</v>
      </c>
      <c r="Q123">
        <v>1</v>
      </c>
      <c r="X123">
        <v>0.85</v>
      </c>
      <c r="Y123">
        <v>0</v>
      </c>
      <c r="Z123">
        <v>202.53</v>
      </c>
      <c r="AA123">
        <v>18</v>
      </c>
      <c r="AB123">
        <v>0</v>
      </c>
      <c r="AC123">
        <v>0</v>
      </c>
      <c r="AD123">
        <v>1</v>
      </c>
      <c r="AE123">
        <v>0</v>
      </c>
      <c r="AF123" t="s">
        <v>35</v>
      </c>
      <c r="AG123">
        <v>0.255</v>
      </c>
      <c r="AH123">
        <v>2</v>
      </c>
      <c r="AI123">
        <v>54347368</v>
      </c>
      <c r="AJ123">
        <v>74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</row>
    <row r="124" spans="1:44" x14ac:dyDescent="0.2">
      <c r="A124">
        <f>ROW(Source!A298)</f>
        <v>298</v>
      </c>
      <c r="B124">
        <v>54347373</v>
      </c>
      <c r="C124">
        <v>54347366</v>
      </c>
      <c r="D124">
        <v>30516999</v>
      </c>
      <c r="E124">
        <v>30515945</v>
      </c>
      <c r="F124">
        <v>1</v>
      </c>
      <c r="G124">
        <v>30515945</v>
      </c>
      <c r="H124">
        <v>2</v>
      </c>
      <c r="I124" t="s">
        <v>392</v>
      </c>
      <c r="J124" t="s">
        <v>3</v>
      </c>
      <c r="K124" t="s">
        <v>393</v>
      </c>
      <c r="L124">
        <v>1344</v>
      </c>
      <c r="N124">
        <v>1008</v>
      </c>
      <c r="O124" t="s">
        <v>394</v>
      </c>
      <c r="P124" t="s">
        <v>394</v>
      </c>
      <c r="Q124">
        <v>1</v>
      </c>
      <c r="X124">
        <v>15.63</v>
      </c>
      <c r="Y124">
        <v>0</v>
      </c>
      <c r="Z124">
        <v>1</v>
      </c>
      <c r="AA124">
        <v>0</v>
      </c>
      <c r="AB124">
        <v>0</v>
      </c>
      <c r="AC124">
        <v>0</v>
      </c>
      <c r="AD124">
        <v>1</v>
      </c>
      <c r="AE124">
        <v>0</v>
      </c>
      <c r="AF124" t="s">
        <v>35</v>
      </c>
      <c r="AG124">
        <v>4.6890000000000001</v>
      </c>
      <c r="AH124">
        <v>2</v>
      </c>
      <c r="AI124">
        <v>54347369</v>
      </c>
      <c r="AJ124">
        <v>75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</row>
    <row r="125" spans="1:44" x14ac:dyDescent="0.2">
      <c r="A125">
        <f>ROW(Source!A298)</f>
        <v>298</v>
      </c>
      <c r="B125">
        <v>54347374</v>
      </c>
      <c r="C125">
        <v>54347366</v>
      </c>
      <c r="D125">
        <v>30531466</v>
      </c>
      <c r="E125">
        <v>30515945</v>
      </c>
      <c r="F125">
        <v>1</v>
      </c>
      <c r="G125">
        <v>30515945</v>
      </c>
      <c r="H125">
        <v>3</v>
      </c>
      <c r="I125" t="s">
        <v>416</v>
      </c>
      <c r="J125" t="s">
        <v>3</v>
      </c>
      <c r="K125" t="s">
        <v>417</v>
      </c>
      <c r="L125">
        <v>1348</v>
      </c>
      <c r="N125">
        <v>1009</v>
      </c>
      <c r="O125" t="s">
        <v>407</v>
      </c>
      <c r="P125" t="s">
        <v>407</v>
      </c>
      <c r="Q125">
        <v>1000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 t="s">
        <v>34</v>
      </c>
      <c r="AG125">
        <v>0</v>
      </c>
      <c r="AH125">
        <v>3</v>
      </c>
      <c r="AI125">
        <v>-1</v>
      </c>
      <c r="AJ125" t="s">
        <v>3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</row>
    <row r="126" spans="1:44" x14ac:dyDescent="0.2">
      <c r="A126">
        <f>ROW(Source!A298)</f>
        <v>298</v>
      </c>
      <c r="B126">
        <v>54347375</v>
      </c>
      <c r="C126">
        <v>54347366</v>
      </c>
      <c r="D126">
        <v>30531517</v>
      </c>
      <c r="E126">
        <v>30515945</v>
      </c>
      <c r="F126">
        <v>1</v>
      </c>
      <c r="G126">
        <v>30515945</v>
      </c>
      <c r="H126">
        <v>3</v>
      </c>
      <c r="I126" t="s">
        <v>405</v>
      </c>
      <c r="J126" t="s">
        <v>3</v>
      </c>
      <c r="K126" t="s">
        <v>406</v>
      </c>
      <c r="L126">
        <v>1348</v>
      </c>
      <c r="N126">
        <v>1009</v>
      </c>
      <c r="O126" t="s">
        <v>407</v>
      </c>
      <c r="P126" t="s">
        <v>407</v>
      </c>
      <c r="Q126">
        <v>1000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 t="s">
        <v>34</v>
      </c>
      <c r="AG126">
        <v>0</v>
      </c>
      <c r="AH126">
        <v>3</v>
      </c>
      <c r="AI126">
        <v>-1</v>
      </c>
      <c r="AJ126" t="s">
        <v>3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</row>
    <row r="127" spans="1:44" x14ac:dyDescent="0.2">
      <c r="A127">
        <f>ROW(Source!A298)</f>
        <v>298</v>
      </c>
      <c r="B127">
        <v>54347376</v>
      </c>
      <c r="C127">
        <v>54347366</v>
      </c>
      <c r="D127">
        <v>30531680</v>
      </c>
      <c r="E127">
        <v>30515945</v>
      </c>
      <c r="F127">
        <v>1</v>
      </c>
      <c r="G127">
        <v>30515945</v>
      </c>
      <c r="H127">
        <v>3</v>
      </c>
      <c r="I127" t="s">
        <v>410</v>
      </c>
      <c r="J127" t="s">
        <v>3</v>
      </c>
      <c r="K127" t="s">
        <v>411</v>
      </c>
      <c r="L127">
        <v>1348</v>
      </c>
      <c r="N127">
        <v>1009</v>
      </c>
      <c r="O127" t="s">
        <v>407</v>
      </c>
      <c r="P127" t="s">
        <v>407</v>
      </c>
      <c r="Q127">
        <v>1000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 t="s">
        <v>34</v>
      </c>
      <c r="AG127">
        <v>0</v>
      </c>
      <c r="AH127">
        <v>3</v>
      </c>
      <c r="AI127">
        <v>-1</v>
      </c>
      <c r="AJ127" t="s">
        <v>3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</row>
    <row r="128" spans="1:44" x14ac:dyDescent="0.2">
      <c r="A128">
        <f>ROW(Source!A298)</f>
        <v>298</v>
      </c>
      <c r="B128">
        <v>54347377</v>
      </c>
      <c r="C128">
        <v>54347366</v>
      </c>
      <c r="D128">
        <v>30531680</v>
      </c>
      <c r="E128">
        <v>30515945</v>
      </c>
      <c r="F128">
        <v>1</v>
      </c>
      <c r="G128">
        <v>30515945</v>
      </c>
      <c r="H128">
        <v>3</v>
      </c>
      <c r="I128" t="s">
        <v>410</v>
      </c>
      <c r="J128" t="s">
        <v>3</v>
      </c>
      <c r="K128" t="s">
        <v>418</v>
      </c>
      <c r="L128">
        <v>1348</v>
      </c>
      <c r="N128">
        <v>1009</v>
      </c>
      <c r="O128" t="s">
        <v>407</v>
      </c>
      <c r="P128" t="s">
        <v>407</v>
      </c>
      <c r="Q128">
        <v>1000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 t="s">
        <v>34</v>
      </c>
      <c r="AG128">
        <v>0</v>
      </c>
      <c r="AH128">
        <v>3</v>
      </c>
      <c r="AI128">
        <v>-1</v>
      </c>
      <c r="AJ128" t="s">
        <v>3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</row>
    <row r="129" spans="1:44" x14ac:dyDescent="0.2">
      <c r="A129">
        <f>ROW(Source!A298)</f>
        <v>298</v>
      </c>
      <c r="B129">
        <v>54347378</v>
      </c>
      <c r="C129">
        <v>54347366</v>
      </c>
      <c r="D129">
        <v>30533233</v>
      </c>
      <c r="E129">
        <v>30515945</v>
      </c>
      <c r="F129">
        <v>1</v>
      </c>
      <c r="G129">
        <v>30515945</v>
      </c>
      <c r="H129">
        <v>3</v>
      </c>
      <c r="I129" t="s">
        <v>414</v>
      </c>
      <c r="J129" t="s">
        <v>3</v>
      </c>
      <c r="K129" t="s">
        <v>415</v>
      </c>
      <c r="L129">
        <v>1354</v>
      </c>
      <c r="N129">
        <v>1010</v>
      </c>
      <c r="O129" t="s">
        <v>230</v>
      </c>
      <c r="P129" t="s">
        <v>230</v>
      </c>
      <c r="Q129">
        <v>1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 t="s">
        <v>34</v>
      </c>
      <c r="AG129">
        <v>0</v>
      </c>
      <c r="AH129">
        <v>3</v>
      </c>
      <c r="AI129">
        <v>-1</v>
      </c>
      <c r="AJ129" t="s">
        <v>3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</row>
    <row r="130" spans="1:44" x14ac:dyDescent="0.2">
      <c r="A130">
        <f>ROW(Source!A298)</f>
        <v>298</v>
      </c>
      <c r="B130">
        <v>54347379</v>
      </c>
      <c r="C130">
        <v>54347366</v>
      </c>
      <c r="D130">
        <v>30541208</v>
      </c>
      <c r="E130">
        <v>30515945</v>
      </c>
      <c r="F130">
        <v>1</v>
      </c>
      <c r="G130">
        <v>30515945</v>
      </c>
      <c r="H130">
        <v>3</v>
      </c>
      <c r="I130" t="s">
        <v>395</v>
      </c>
      <c r="J130" t="s">
        <v>3</v>
      </c>
      <c r="K130" t="s">
        <v>396</v>
      </c>
      <c r="L130">
        <v>1344</v>
      </c>
      <c r="N130">
        <v>1008</v>
      </c>
      <c r="O130" t="s">
        <v>394</v>
      </c>
      <c r="P130" t="s">
        <v>394</v>
      </c>
      <c r="Q130">
        <v>1</v>
      </c>
      <c r="X130">
        <v>5.67</v>
      </c>
      <c r="Y130">
        <v>1</v>
      </c>
      <c r="Z130">
        <v>0</v>
      </c>
      <c r="AA130">
        <v>0</v>
      </c>
      <c r="AB130">
        <v>0</v>
      </c>
      <c r="AC130">
        <v>0</v>
      </c>
      <c r="AD130">
        <v>1</v>
      </c>
      <c r="AE130">
        <v>0</v>
      </c>
      <c r="AF130" t="s">
        <v>34</v>
      </c>
      <c r="AG130">
        <v>0</v>
      </c>
      <c r="AH130">
        <v>2</v>
      </c>
      <c r="AI130">
        <v>54347370</v>
      </c>
      <c r="AJ130">
        <v>76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</row>
    <row r="131" spans="1:44" x14ac:dyDescent="0.2">
      <c r="A131">
        <f>ROW(Source!A299)</f>
        <v>299</v>
      </c>
      <c r="B131">
        <v>54347385</v>
      </c>
      <c r="C131">
        <v>54347380</v>
      </c>
      <c r="D131">
        <v>30515951</v>
      </c>
      <c r="E131">
        <v>30515945</v>
      </c>
      <c r="F131">
        <v>1</v>
      </c>
      <c r="G131">
        <v>30515945</v>
      </c>
      <c r="H131">
        <v>1</v>
      </c>
      <c r="I131" t="s">
        <v>380</v>
      </c>
      <c r="J131" t="s">
        <v>3</v>
      </c>
      <c r="K131" t="s">
        <v>381</v>
      </c>
      <c r="L131">
        <v>1191</v>
      </c>
      <c r="N131">
        <v>1013</v>
      </c>
      <c r="O131" t="s">
        <v>382</v>
      </c>
      <c r="P131" t="s">
        <v>382</v>
      </c>
      <c r="Q131">
        <v>1</v>
      </c>
      <c r="X131">
        <v>7.42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1</v>
      </c>
      <c r="AE131">
        <v>1</v>
      </c>
      <c r="AF131" t="s">
        <v>35</v>
      </c>
      <c r="AG131">
        <v>2.226</v>
      </c>
      <c r="AH131">
        <v>2</v>
      </c>
      <c r="AI131">
        <v>54347381</v>
      </c>
      <c r="AJ131">
        <v>77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</row>
    <row r="132" spans="1:44" x14ac:dyDescent="0.2">
      <c r="A132">
        <f>ROW(Source!A299)</f>
        <v>299</v>
      </c>
      <c r="B132">
        <v>54347386</v>
      </c>
      <c r="C132">
        <v>54347380</v>
      </c>
      <c r="D132">
        <v>30595321</v>
      </c>
      <c r="E132">
        <v>1</v>
      </c>
      <c r="F132">
        <v>1</v>
      </c>
      <c r="G132">
        <v>30515945</v>
      </c>
      <c r="H132">
        <v>2</v>
      </c>
      <c r="I132" t="s">
        <v>383</v>
      </c>
      <c r="J132" t="s">
        <v>384</v>
      </c>
      <c r="K132" t="s">
        <v>385</v>
      </c>
      <c r="L132">
        <v>1367</v>
      </c>
      <c r="N132">
        <v>1011</v>
      </c>
      <c r="O132" t="s">
        <v>162</v>
      </c>
      <c r="P132" t="s">
        <v>162</v>
      </c>
      <c r="Q132">
        <v>1</v>
      </c>
      <c r="X132">
        <v>0.61</v>
      </c>
      <c r="Y132">
        <v>0</v>
      </c>
      <c r="Z132">
        <v>190.93</v>
      </c>
      <c r="AA132">
        <v>18.149999999999999</v>
      </c>
      <c r="AB132">
        <v>0</v>
      </c>
      <c r="AC132">
        <v>0</v>
      </c>
      <c r="AD132">
        <v>1</v>
      </c>
      <c r="AE132">
        <v>0</v>
      </c>
      <c r="AF132" t="s">
        <v>35</v>
      </c>
      <c r="AG132">
        <v>0.183</v>
      </c>
      <c r="AH132">
        <v>2</v>
      </c>
      <c r="AI132">
        <v>54347382</v>
      </c>
      <c r="AJ132">
        <v>78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</row>
    <row r="133" spans="1:44" x14ac:dyDescent="0.2">
      <c r="A133">
        <f>ROW(Source!A299)</f>
        <v>299</v>
      </c>
      <c r="B133">
        <v>54347387</v>
      </c>
      <c r="C133">
        <v>54347380</v>
      </c>
      <c r="D133">
        <v>30516999</v>
      </c>
      <c r="E133">
        <v>30515945</v>
      </c>
      <c r="F133">
        <v>1</v>
      </c>
      <c r="G133">
        <v>30515945</v>
      </c>
      <c r="H133">
        <v>2</v>
      </c>
      <c r="I133" t="s">
        <v>392</v>
      </c>
      <c r="J133" t="s">
        <v>3</v>
      </c>
      <c r="K133" t="s">
        <v>393</v>
      </c>
      <c r="L133">
        <v>1344</v>
      </c>
      <c r="N133">
        <v>1008</v>
      </c>
      <c r="O133" t="s">
        <v>394</v>
      </c>
      <c r="P133" t="s">
        <v>394</v>
      </c>
      <c r="Q133">
        <v>1</v>
      </c>
      <c r="X133">
        <v>30.52</v>
      </c>
      <c r="Y133">
        <v>0</v>
      </c>
      <c r="Z133">
        <v>1</v>
      </c>
      <c r="AA133">
        <v>0</v>
      </c>
      <c r="AB133">
        <v>0</v>
      </c>
      <c r="AC133">
        <v>0</v>
      </c>
      <c r="AD133">
        <v>1</v>
      </c>
      <c r="AE133">
        <v>0</v>
      </c>
      <c r="AF133" t="s">
        <v>35</v>
      </c>
      <c r="AG133">
        <v>9.1559999999999988</v>
      </c>
      <c r="AH133">
        <v>2</v>
      </c>
      <c r="AI133">
        <v>54347383</v>
      </c>
      <c r="AJ133">
        <v>79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</row>
    <row r="134" spans="1:44" x14ac:dyDescent="0.2">
      <c r="A134">
        <f>ROW(Source!A299)</f>
        <v>299</v>
      </c>
      <c r="B134">
        <v>54347388</v>
      </c>
      <c r="C134">
        <v>54347380</v>
      </c>
      <c r="D134">
        <v>30531466</v>
      </c>
      <c r="E134">
        <v>30515945</v>
      </c>
      <c r="F134">
        <v>1</v>
      </c>
      <c r="G134">
        <v>30515945</v>
      </c>
      <c r="H134">
        <v>3</v>
      </c>
      <c r="I134" t="s">
        <v>416</v>
      </c>
      <c r="J134" t="s">
        <v>3</v>
      </c>
      <c r="K134" t="s">
        <v>417</v>
      </c>
      <c r="L134">
        <v>1348</v>
      </c>
      <c r="N134">
        <v>1009</v>
      </c>
      <c r="O134" t="s">
        <v>407</v>
      </c>
      <c r="P134" t="s">
        <v>407</v>
      </c>
      <c r="Q134">
        <v>1000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 t="s">
        <v>34</v>
      </c>
      <c r="AG134">
        <v>0</v>
      </c>
      <c r="AH134">
        <v>3</v>
      </c>
      <c r="AI134">
        <v>-1</v>
      </c>
      <c r="AJ134" t="s">
        <v>3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</row>
    <row r="135" spans="1:44" x14ac:dyDescent="0.2">
      <c r="A135">
        <f>ROW(Source!A299)</f>
        <v>299</v>
      </c>
      <c r="B135">
        <v>54347389</v>
      </c>
      <c r="C135">
        <v>54347380</v>
      </c>
      <c r="D135">
        <v>30531517</v>
      </c>
      <c r="E135">
        <v>30515945</v>
      </c>
      <c r="F135">
        <v>1</v>
      </c>
      <c r="G135">
        <v>30515945</v>
      </c>
      <c r="H135">
        <v>3</v>
      </c>
      <c r="I135" t="s">
        <v>405</v>
      </c>
      <c r="J135" t="s">
        <v>3</v>
      </c>
      <c r="K135" t="s">
        <v>406</v>
      </c>
      <c r="L135">
        <v>1348</v>
      </c>
      <c r="N135">
        <v>1009</v>
      </c>
      <c r="O135" t="s">
        <v>407</v>
      </c>
      <c r="P135" t="s">
        <v>407</v>
      </c>
      <c r="Q135">
        <v>1000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 t="s">
        <v>34</v>
      </c>
      <c r="AG135">
        <v>0</v>
      </c>
      <c r="AH135">
        <v>3</v>
      </c>
      <c r="AI135">
        <v>-1</v>
      </c>
      <c r="AJ135" t="s">
        <v>3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</row>
    <row r="136" spans="1:44" x14ac:dyDescent="0.2">
      <c r="A136">
        <f>ROW(Source!A299)</f>
        <v>299</v>
      </c>
      <c r="B136">
        <v>54347390</v>
      </c>
      <c r="C136">
        <v>54347380</v>
      </c>
      <c r="D136">
        <v>30536867</v>
      </c>
      <c r="E136">
        <v>30515945</v>
      </c>
      <c r="F136">
        <v>1</v>
      </c>
      <c r="G136">
        <v>30515945</v>
      </c>
      <c r="H136">
        <v>3</v>
      </c>
      <c r="I136" t="s">
        <v>403</v>
      </c>
      <c r="J136" t="s">
        <v>3</v>
      </c>
      <c r="K136" t="s">
        <v>404</v>
      </c>
      <c r="L136">
        <v>1303</v>
      </c>
      <c r="N136">
        <v>1003</v>
      </c>
      <c r="O136" t="s">
        <v>222</v>
      </c>
      <c r="P136" t="s">
        <v>222</v>
      </c>
      <c r="Q136">
        <v>1000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 t="s">
        <v>34</v>
      </c>
      <c r="AG136">
        <v>0</v>
      </c>
      <c r="AH136">
        <v>3</v>
      </c>
      <c r="AI136">
        <v>-1</v>
      </c>
      <c r="AJ136" t="s">
        <v>3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</row>
    <row r="137" spans="1:44" x14ac:dyDescent="0.2">
      <c r="A137">
        <f>ROW(Source!A299)</f>
        <v>299</v>
      </c>
      <c r="B137">
        <v>54347391</v>
      </c>
      <c r="C137">
        <v>54347380</v>
      </c>
      <c r="D137">
        <v>30531680</v>
      </c>
      <c r="E137">
        <v>30515945</v>
      </c>
      <c r="F137">
        <v>1</v>
      </c>
      <c r="G137">
        <v>30515945</v>
      </c>
      <c r="H137">
        <v>3</v>
      </c>
      <c r="I137" t="s">
        <v>410</v>
      </c>
      <c r="J137" t="s">
        <v>3</v>
      </c>
      <c r="K137" t="s">
        <v>411</v>
      </c>
      <c r="L137">
        <v>1348</v>
      </c>
      <c r="N137">
        <v>1009</v>
      </c>
      <c r="O137" t="s">
        <v>407</v>
      </c>
      <c r="P137" t="s">
        <v>407</v>
      </c>
      <c r="Q137">
        <v>1000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 t="s">
        <v>34</v>
      </c>
      <c r="AG137">
        <v>0</v>
      </c>
      <c r="AH137">
        <v>3</v>
      </c>
      <c r="AI137">
        <v>-1</v>
      </c>
      <c r="AJ137" t="s">
        <v>3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</row>
    <row r="138" spans="1:44" x14ac:dyDescent="0.2">
      <c r="A138">
        <f>ROW(Source!A299)</f>
        <v>299</v>
      </c>
      <c r="B138">
        <v>54347392</v>
      </c>
      <c r="C138">
        <v>54347380</v>
      </c>
      <c r="D138">
        <v>30531680</v>
      </c>
      <c r="E138">
        <v>30515945</v>
      </c>
      <c r="F138">
        <v>1</v>
      </c>
      <c r="G138">
        <v>30515945</v>
      </c>
      <c r="H138">
        <v>3</v>
      </c>
      <c r="I138" t="s">
        <v>410</v>
      </c>
      <c r="J138" t="s">
        <v>3</v>
      </c>
      <c r="K138" t="s">
        <v>418</v>
      </c>
      <c r="L138">
        <v>1348</v>
      </c>
      <c r="N138">
        <v>1009</v>
      </c>
      <c r="O138" t="s">
        <v>407</v>
      </c>
      <c r="P138" t="s">
        <v>407</v>
      </c>
      <c r="Q138">
        <v>1000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 t="s">
        <v>34</v>
      </c>
      <c r="AG138">
        <v>0</v>
      </c>
      <c r="AH138">
        <v>3</v>
      </c>
      <c r="AI138">
        <v>-1</v>
      </c>
      <c r="AJ138" t="s">
        <v>3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</row>
    <row r="139" spans="1:44" x14ac:dyDescent="0.2">
      <c r="A139">
        <f>ROW(Source!A299)</f>
        <v>299</v>
      </c>
      <c r="B139">
        <v>54347393</v>
      </c>
      <c r="C139">
        <v>54347380</v>
      </c>
      <c r="D139">
        <v>30533233</v>
      </c>
      <c r="E139">
        <v>30515945</v>
      </c>
      <c r="F139">
        <v>1</v>
      </c>
      <c r="G139">
        <v>30515945</v>
      </c>
      <c r="H139">
        <v>3</v>
      </c>
      <c r="I139" t="s">
        <v>414</v>
      </c>
      <c r="J139" t="s">
        <v>3</v>
      </c>
      <c r="K139" t="s">
        <v>415</v>
      </c>
      <c r="L139">
        <v>1354</v>
      </c>
      <c r="N139">
        <v>1010</v>
      </c>
      <c r="O139" t="s">
        <v>230</v>
      </c>
      <c r="P139" t="s">
        <v>230</v>
      </c>
      <c r="Q139">
        <v>1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 t="s">
        <v>34</v>
      </c>
      <c r="AG139">
        <v>0</v>
      </c>
      <c r="AH139">
        <v>3</v>
      </c>
      <c r="AI139">
        <v>-1</v>
      </c>
      <c r="AJ139" t="s">
        <v>3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</row>
    <row r="140" spans="1:44" x14ac:dyDescent="0.2">
      <c r="A140">
        <f>ROW(Source!A299)</f>
        <v>299</v>
      </c>
      <c r="B140">
        <v>54347394</v>
      </c>
      <c r="C140">
        <v>54347380</v>
      </c>
      <c r="D140">
        <v>30541208</v>
      </c>
      <c r="E140">
        <v>30515945</v>
      </c>
      <c r="F140">
        <v>1</v>
      </c>
      <c r="G140">
        <v>30515945</v>
      </c>
      <c r="H140">
        <v>3</v>
      </c>
      <c r="I140" t="s">
        <v>395</v>
      </c>
      <c r="J140" t="s">
        <v>3</v>
      </c>
      <c r="K140" t="s">
        <v>396</v>
      </c>
      <c r="L140">
        <v>1344</v>
      </c>
      <c r="N140">
        <v>1008</v>
      </c>
      <c r="O140" t="s">
        <v>394</v>
      </c>
      <c r="P140" t="s">
        <v>394</v>
      </c>
      <c r="Q140">
        <v>1</v>
      </c>
      <c r="X140">
        <v>5.88</v>
      </c>
      <c r="Y140">
        <v>1</v>
      </c>
      <c r="Z140">
        <v>0</v>
      </c>
      <c r="AA140">
        <v>0</v>
      </c>
      <c r="AB140">
        <v>0</v>
      </c>
      <c r="AC140">
        <v>0</v>
      </c>
      <c r="AD140">
        <v>1</v>
      </c>
      <c r="AE140">
        <v>0</v>
      </c>
      <c r="AF140" t="s">
        <v>34</v>
      </c>
      <c r="AG140">
        <v>0</v>
      </c>
      <c r="AH140">
        <v>2</v>
      </c>
      <c r="AI140">
        <v>54347384</v>
      </c>
      <c r="AJ140">
        <v>80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</row>
    <row r="141" spans="1:44" x14ac:dyDescent="0.2">
      <c r="A141">
        <f>ROW(Source!A300)</f>
        <v>300</v>
      </c>
      <c r="B141">
        <v>54347397</v>
      </c>
      <c r="C141">
        <v>54347395</v>
      </c>
      <c r="D141">
        <v>30515951</v>
      </c>
      <c r="E141">
        <v>30515945</v>
      </c>
      <c r="F141">
        <v>1</v>
      </c>
      <c r="G141">
        <v>30515945</v>
      </c>
      <c r="H141">
        <v>1</v>
      </c>
      <c r="I141" t="s">
        <v>380</v>
      </c>
      <c r="J141" t="s">
        <v>3</v>
      </c>
      <c r="K141" t="s">
        <v>381</v>
      </c>
      <c r="L141">
        <v>1191</v>
      </c>
      <c r="N141">
        <v>1013</v>
      </c>
      <c r="O141" t="s">
        <v>382</v>
      </c>
      <c r="P141" t="s">
        <v>382</v>
      </c>
      <c r="Q141">
        <v>1</v>
      </c>
      <c r="X141">
        <v>87.6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1</v>
      </c>
      <c r="AE141">
        <v>1</v>
      </c>
      <c r="AF141" t="s">
        <v>35</v>
      </c>
      <c r="AG141">
        <v>26.279999999999998</v>
      </c>
      <c r="AH141">
        <v>2</v>
      </c>
      <c r="AI141">
        <v>54347396</v>
      </c>
      <c r="AJ141">
        <v>81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</row>
    <row r="142" spans="1:44" x14ac:dyDescent="0.2">
      <c r="A142">
        <f>ROW(Source!A301)</f>
        <v>301</v>
      </c>
      <c r="B142">
        <v>54347400</v>
      </c>
      <c r="C142">
        <v>54347398</v>
      </c>
      <c r="D142">
        <v>30515951</v>
      </c>
      <c r="E142">
        <v>30515945</v>
      </c>
      <c r="F142">
        <v>1</v>
      </c>
      <c r="G142">
        <v>30515945</v>
      </c>
      <c r="H142">
        <v>1</v>
      </c>
      <c r="I142" t="s">
        <v>380</v>
      </c>
      <c r="J142" t="s">
        <v>3</v>
      </c>
      <c r="K142" t="s">
        <v>381</v>
      </c>
      <c r="L142">
        <v>1191</v>
      </c>
      <c r="N142">
        <v>1013</v>
      </c>
      <c r="O142" t="s">
        <v>382</v>
      </c>
      <c r="P142" t="s">
        <v>382</v>
      </c>
      <c r="Q142">
        <v>1</v>
      </c>
      <c r="X142">
        <v>2.94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1</v>
      </c>
      <c r="AE142">
        <v>1</v>
      </c>
      <c r="AF142" t="s">
        <v>35</v>
      </c>
      <c r="AG142">
        <v>0.88200000000000001</v>
      </c>
      <c r="AH142">
        <v>2</v>
      </c>
      <c r="AI142">
        <v>54347399</v>
      </c>
      <c r="AJ142">
        <v>82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</row>
    <row r="143" spans="1:44" x14ac:dyDescent="0.2">
      <c r="A143">
        <f>ROW(Source!A302)</f>
        <v>302</v>
      </c>
      <c r="B143">
        <v>54347403</v>
      </c>
      <c r="C143">
        <v>54347401</v>
      </c>
      <c r="D143">
        <v>30515951</v>
      </c>
      <c r="E143">
        <v>30515945</v>
      </c>
      <c r="F143">
        <v>1</v>
      </c>
      <c r="G143">
        <v>30515945</v>
      </c>
      <c r="H143">
        <v>1</v>
      </c>
      <c r="I143" t="s">
        <v>380</v>
      </c>
      <c r="J143" t="s">
        <v>3</v>
      </c>
      <c r="K143" t="s">
        <v>381</v>
      </c>
      <c r="L143">
        <v>1191</v>
      </c>
      <c r="N143">
        <v>1013</v>
      </c>
      <c r="O143" t="s">
        <v>382</v>
      </c>
      <c r="P143" t="s">
        <v>382</v>
      </c>
      <c r="Q143">
        <v>1</v>
      </c>
      <c r="X143">
        <v>0.35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1</v>
      </c>
      <c r="AE143">
        <v>1</v>
      </c>
      <c r="AF143" t="s">
        <v>35</v>
      </c>
      <c r="AG143">
        <v>0.105</v>
      </c>
      <c r="AH143">
        <v>2</v>
      </c>
      <c r="AI143">
        <v>54347402</v>
      </c>
      <c r="AJ143">
        <v>83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</row>
    <row r="144" spans="1:44" x14ac:dyDescent="0.2">
      <c r="A144">
        <f>ROW(Source!A303)</f>
        <v>303</v>
      </c>
      <c r="B144">
        <v>54347406</v>
      </c>
      <c r="C144">
        <v>54347404</v>
      </c>
      <c r="D144">
        <v>30515951</v>
      </c>
      <c r="E144">
        <v>30515945</v>
      </c>
      <c r="F144">
        <v>1</v>
      </c>
      <c r="G144">
        <v>30515945</v>
      </c>
      <c r="H144">
        <v>1</v>
      </c>
      <c r="I144" t="s">
        <v>380</v>
      </c>
      <c r="J144" t="s">
        <v>3</v>
      </c>
      <c r="K144" t="s">
        <v>381</v>
      </c>
      <c r="L144">
        <v>1191</v>
      </c>
      <c r="N144">
        <v>1013</v>
      </c>
      <c r="O144" t="s">
        <v>382</v>
      </c>
      <c r="P144" t="s">
        <v>382</v>
      </c>
      <c r="Q144">
        <v>1</v>
      </c>
      <c r="X144">
        <v>0.4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1</v>
      </c>
      <c r="AE144">
        <v>1</v>
      </c>
      <c r="AF144" t="s">
        <v>35</v>
      </c>
      <c r="AG144">
        <v>0.12</v>
      </c>
      <c r="AH144">
        <v>2</v>
      </c>
      <c r="AI144">
        <v>54347405</v>
      </c>
      <c r="AJ144">
        <v>84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</row>
    <row r="145" spans="1:44" x14ac:dyDescent="0.2">
      <c r="A145">
        <f>ROW(Source!A304)</f>
        <v>304</v>
      </c>
      <c r="B145">
        <v>54347409</v>
      </c>
      <c r="C145">
        <v>54347407</v>
      </c>
      <c r="D145">
        <v>30515951</v>
      </c>
      <c r="E145">
        <v>30515945</v>
      </c>
      <c r="F145">
        <v>1</v>
      </c>
      <c r="G145">
        <v>30515945</v>
      </c>
      <c r="H145">
        <v>1</v>
      </c>
      <c r="I145" t="s">
        <v>380</v>
      </c>
      <c r="J145" t="s">
        <v>3</v>
      </c>
      <c r="K145" t="s">
        <v>381</v>
      </c>
      <c r="L145">
        <v>1191</v>
      </c>
      <c r="N145">
        <v>1013</v>
      </c>
      <c r="O145" t="s">
        <v>382</v>
      </c>
      <c r="P145" t="s">
        <v>382</v>
      </c>
      <c r="Q145">
        <v>1</v>
      </c>
      <c r="X145">
        <v>3.98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1</v>
      </c>
      <c r="AE145">
        <v>1</v>
      </c>
      <c r="AF145" t="s">
        <v>35</v>
      </c>
      <c r="AG145">
        <v>1.194</v>
      </c>
      <c r="AH145">
        <v>2</v>
      </c>
      <c r="AI145">
        <v>54347408</v>
      </c>
      <c r="AJ145">
        <v>85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</row>
    <row r="146" spans="1:44" x14ac:dyDescent="0.2">
      <c r="A146">
        <f>ROW(Source!A305)</f>
        <v>305</v>
      </c>
      <c r="B146">
        <v>54347412</v>
      </c>
      <c r="C146">
        <v>54347410</v>
      </c>
      <c r="D146">
        <v>30515951</v>
      </c>
      <c r="E146">
        <v>30515945</v>
      </c>
      <c r="F146">
        <v>1</v>
      </c>
      <c r="G146">
        <v>30515945</v>
      </c>
      <c r="H146">
        <v>1</v>
      </c>
      <c r="I146" t="s">
        <v>380</v>
      </c>
      <c r="J146" t="s">
        <v>3</v>
      </c>
      <c r="K146" t="s">
        <v>381</v>
      </c>
      <c r="L146">
        <v>1191</v>
      </c>
      <c r="N146">
        <v>1013</v>
      </c>
      <c r="O146" t="s">
        <v>382</v>
      </c>
      <c r="P146" t="s">
        <v>382</v>
      </c>
      <c r="Q146">
        <v>1</v>
      </c>
      <c r="X146">
        <v>9.27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1</v>
      </c>
      <c r="AE146">
        <v>1</v>
      </c>
      <c r="AF146" t="s">
        <v>35</v>
      </c>
      <c r="AG146">
        <v>2.7809999999999997</v>
      </c>
      <c r="AH146">
        <v>2</v>
      </c>
      <c r="AI146">
        <v>54347411</v>
      </c>
      <c r="AJ146">
        <v>86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</row>
    <row r="147" spans="1:44" x14ac:dyDescent="0.2">
      <c r="A147">
        <f>ROW(Source!A306)</f>
        <v>306</v>
      </c>
      <c r="B147">
        <v>54347415</v>
      </c>
      <c r="C147">
        <v>54347413</v>
      </c>
      <c r="D147">
        <v>30515951</v>
      </c>
      <c r="E147">
        <v>30515945</v>
      </c>
      <c r="F147">
        <v>1</v>
      </c>
      <c r="G147">
        <v>30515945</v>
      </c>
      <c r="H147">
        <v>1</v>
      </c>
      <c r="I147" t="s">
        <v>380</v>
      </c>
      <c r="J147" t="s">
        <v>3</v>
      </c>
      <c r="K147" t="s">
        <v>381</v>
      </c>
      <c r="L147">
        <v>1191</v>
      </c>
      <c r="N147">
        <v>1013</v>
      </c>
      <c r="O147" t="s">
        <v>382</v>
      </c>
      <c r="P147" t="s">
        <v>382</v>
      </c>
      <c r="Q147">
        <v>1</v>
      </c>
      <c r="X147">
        <v>10.3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1</v>
      </c>
      <c r="AE147">
        <v>1</v>
      </c>
      <c r="AF147" t="s">
        <v>35</v>
      </c>
      <c r="AG147">
        <v>3.0900000000000003</v>
      </c>
      <c r="AH147">
        <v>2</v>
      </c>
      <c r="AI147">
        <v>54347414</v>
      </c>
      <c r="AJ147">
        <v>87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</row>
    <row r="148" spans="1:44" x14ac:dyDescent="0.2">
      <c r="A148">
        <f>ROW(Source!A307)</f>
        <v>307</v>
      </c>
      <c r="B148">
        <v>54347418</v>
      </c>
      <c r="C148">
        <v>54347416</v>
      </c>
      <c r="D148">
        <v>30515951</v>
      </c>
      <c r="E148">
        <v>30515945</v>
      </c>
      <c r="F148">
        <v>1</v>
      </c>
      <c r="G148">
        <v>30515945</v>
      </c>
      <c r="H148">
        <v>1</v>
      </c>
      <c r="I148" t="s">
        <v>380</v>
      </c>
      <c r="J148" t="s">
        <v>3</v>
      </c>
      <c r="K148" t="s">
        <v>381</v>
      </c>
      <c r="L148">
        <v>1191</v>
      </c>
      <c r="N148">
        <v>1013</v>
      </c>
      <c r="O148" t="s">
        <v>382</v>
      </c>
      <c r="P148" t="s">
        <v>382</v>
      </c>
      <c r="Q148">
        <v>1</v>
      </c>
      <c r="X148">
        <v>18.5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1</v>
      </c>
      <c r="AE148">
        <v>1</v>
      </c>
      <c r="AF148" t="s">
        <v>35</v>
      </c>
      <c r="AG148">
        <v>5.55</v>
      </c>
      <c r="AH148">
        <v>2</v>
      </c>
      <c r="AI148">
        <v>54347417</v>
      </c>
      <c r="AJ148">
        <v>88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</row>
    <row r="149" spans="1:44" x14ac:dyDescent="0.2">
      <c r="A149">
        <f>ROW(Source!A308)</f>
        <v>308</v>
      </c>
      <c r="B149">
        <v>54347421</v>
      </c>
      <c r="C149">
        <v>54347419</v>
      </c>
      <c r="D149">
        <v>30515951</v>
      </c>
      <c r="E149">
        <v>30515945</v>
      </c>
      <c r="F149">
        <v>1</v>
      </c>
      <c r="G149">
        <v>30515945</v>
      </c>
      <c r="H149">
        <v>1</v>
      </c>
      <c r="I149" t="s">
        <v>380</v>
      </c>
      <c r="J149" t="s">
        <v>3</v>
      </c>
      <c r="K149" t="s">
        <v>381</v>
      </c>
      <c r="L149">
        <v>1191</v>
      </c>
      <c r="N149">
        <v>1013</v>
      </c>
      <c r="O149" t="s">
        <v>382</v>
      </c>
      <c r="P149" t="s">
        <v>382</v>
      </c>
      <c r="Q149">
        <v>1</v>
      </c>
      <c r="X149">
        <v>18.5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1</v>
      </c>
      <c r="AE149">
        <v>1</v>
      </c>
      <c r="AF149" t="s">
        <v>35</v>
      </c>
      <c r="AG149">
        <v>5.55</v>
      </c>
      <c r="AH149">
        <v>2</v>
      </c>
      <c r="AI149">
        <v>54347420</v>
      </c>
      <c r="AJ149">
        <v>89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</row>
    <row r="150" spans="1:44" x14ac:dyDescent="0.2">
      <c r="A150">
        <f>ROW(Source!A345)</f>
        <v>345</v>
      </c>
      <c r="B150">
        <v>54347485</v>
      </c>
      <c r="C150">
        <v>54347480</v>
      </c>
      <c r="D150">
        <v>30515951</v>
      </c>
      <c r="E150">
        <v>30515945</v>
      </c>
      <c r="F150">
        <v>1</v>
      </c>
      <c r="G150">
        <v>30515945</v>
      </c>
      <c r="H150">
        <v>1</v>
      </c>
      <c r="I150" t="s">
        <v>380</v>
      </c>
      <c r="J150" t="s">
        <v>3</v>
      </c>
      <c r="K150" t="s">
        <v>381</v>
      </c>
      <c r="L150">
        <v>1191</v>
      </c>
      <c r="N150">
        <v>1013</v>
      </c>
      <c r="O150" t="s">
        <v>382</v>
      </c>
      <c r="P150" t="s">
        <v>382</v>
      </c>
      <c r="Q150">
        <v>1</v>
      </c>
      <c r="X150">
        <v>5.98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1</v>
      </c>
      <c r="AE150">
        <v>1</v>
      </c>
      <c r="AF150" t="s">
        <v>3</v>
      </c>
      <c r="AG150">
        <v>5.98</v>
      </c>
      <c r="AH150">
        <v>2</v>
      </c>
      <c r="AI150">
        <v>54347481</v>
      </c>
      <c r="AJ150">
        <v>90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</row>
    <row r="151" spans="1:44" x14ac:dyDescent="0.2">
      <c r="A151">
        <f>ROW(Source!A345)</f>
        <v>345</v>
      </c>
      <c r="B151">
        <v>54347486</v>
      </c>
      <c r="C151">
        <v>54347480</v>
      </c>
      <c r="D151">
        <v>30595660</v>
      </c>
      <c r="E151">
        <v>1</v>
      </c>
      <c r="F151">
        <v>1</v>
      </c>
      <c r="G151">
        <v>30515945</v>
      </c>
      <c r="H151">
        <v>2</v>
      </c>
      <c r="I151" t="s">
        <v>400</v>
      </c>
      <c r="J151" t="s">
        <v>401</v>
      </c>
      <c r="K151" t="s">
        <v>402</v>
      </c>
      <c r="L151">
        <v>1367</v>
      </c>
      <c r="N151">
        <v>1011</v>
      </c>
      <c r="O151" t="s">
        <v>162</v>
      </c>
      <c r="P151" t="s">
        <v>162</v>
      </c>
      <c r="Q151">
        <v>1</v>
      </c>
      <c r="X151">
        <v>1.6</v>
      </c>
      <c r="Y151">
        <v>0</v>
      </c>
      <c r="Z151">
        <v>180.5</v>
      </c>
      <c r="AA151">
        <v>15.63</v>
      </c>
      <c r="AB151">
        <v>0</v>
      </c>
      <c r="AC151">
        <v>0</v>
      </c>
      <c r="AD151">
        <v>1</v>
      </c>
      <c r="AE151">
        <v>0</v>
      </c>
      <c r="AF151" t="s">
        <v>3</v>
      </c>
      <c r="AG151">
        <v>1.6</v>
      </c>
      <c r="AH151">
        <v>2</v>
      </c>
      <c r="AI151">
        <v>54347482</v>
      </c>
      <c r="AJ151">
        <v>91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</row>
    <row r="152" spans="1:44" x14ac:dyDescent="0.2">
      <c r="A152">
        <f>ROW(Source!A345)</f>
        <v>345</v>
      </c>
      <c r="B152">
        <v>54347487</v>
      </c>
      <c r="C152">
        <v>54347480</v>
      </c>
      <c r="D152">
        <v>30516999</v>
      </c>
      <c r="E152">
        <v>30515945</v>
      </c>
      <c r="F152">
        <v>1</v>
      </c>
      <c r="G152">
        <v>30515945</v>
      </c>
      <c r="H152">
        <v>2</v>
      </c>
      <c r="I152" t="s">
        <v>392</v>
      </c>
      <c r="J152" t="s">
        <v>3</v>
      </c>
      <c r="K152" t="s">
        <v>393</v>
      </c>
      <c r="L152">
        <v>1344</v>
      </c>
      <c r="N152">
        <v>1008</v>
      </c>
      <c r="O152" t="s">
        <v>394</v>
      </c>
      <c r="P152" t="s">
        <v>394</v>
      </c>
      <c r="Q152">
        <v>1</v>
      </c>
      <c r="X152">
        <v>49.87</v>
      </c>
      <c r="Y152">
        <v>0</v>
      </c>
      <c r="Z152">
        <v>1</v>
      </c>
      <c r="AA152">
        <v>0</v>
      </c>
      <c r="AB152">
        <v>0</v>
      </c>
      <c r="AC152">
        <v>0</v>
      </c>
      <c r="AD152">
        <v>1</v>
      </c>
      <c r="AE152">
        <v>0</v>
      </c>
      <c r="AF152" t="s">
        <v>3</v>
      </c>
      <c r="AG152">
        <v>49.87</v>
      </c>
      <c r="AH152">
        <v>2</v>
      </c>
      <c r="AI152">
        <v>54347483</v>
      </c>
      <c r="AJ152">
        <v>92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</row>
    <row r="153" spans="1:44" x14ac:dyDescent="0.2">
      <c r="A153">
        <f>ROW(Source!A345)</f>
        <v>345</v>
      </c>
      <c r="B153">
        <v>54347488</v>
      </c>
      <c r="C153">
        <v>54347480</v>
      </c>
      <c r="D153">
        <v>30531466</v>
      </c>
      <c r="E153">
        <v>30515945</v>
      </c>
      <c r="F153">
        <v>1</v>
      </c>
      <c r="G153">
        <v>30515945</v>
      </c>
      <c r="H153">
        <v>3</v>
      </c>
      <c r="I153" t="s">
        <v>416</v>
      </c>
      <c r="J153" t="s">
        <v>3</v>
      </c>
      <c r="K153" t="s">
        <v>417</v>
      </c>
      <c r="L153">
        <v>1348</v>
      </c>
      <c r="N153">
        <v>1009</v>
      </c>
      <c r="O153" t="s">
        <v>407</v>
      </c>
      <c r="P153" t="s">
        <v>407</v>
      </c>
      <c r="Q153">
        <v>1000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 t="s">
        <v>3</v>
      </c>
      <c r="AG153">
        <v>0</v>
      </c>
      <c r="AH153">
        <v>3</v>
      </c>
      <c r="AI153">
        <v>-1</v>
      </c>
      <c r="AJ153" t="s">
        <v>3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</row>
    <row r="154" spans="1:44" x14ac:dyDescent="0.2">
      <c r="A154">
        <f>ROW(Source!A345)</f>
        <v>345</v>
      </c>
      <c r="B154">
        <v>54347489</v>
      </c>
      <c r="C154">
        <v>54347480</v>
      </c>
      <c r="D154">
        <v>30531517</v>
      </c>
      <c r="E154">
        <v>30515945</v>
      </c>
      <c r="F154">
        <v>1</v>
      </c>
      <c r="G154">
        <v>30515945</v>
      </c>
      <c r="H154">
        <v>3</v>
      </c>
      <c r="I154" t="s">
        <v>405</v>
      </c>
      <c r="J154" t="s">
        <v>3</v>
      </c>
      <c r="K154" t="s">
        <v>406</v>
      </c>
      <c r="L154">
        <v>1348</v>
      </c>
      <c r="N154">
        <v>1009</v>
      </c>
      <c r="O154" t="s">
        <v>407</v>
      </c>
      <c r="P154" t="s">
        <v>407</v>
      </c>
      <c r="Q154">
        <v>1000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 t="s">
        <v>3</v>
      </c>
      <c r="AG154">
        <v>0</v>
      </c>
      <c r="AH154">
        <v>3</v>
      </c>
      <c r="AI154">
        <v>-1</v>
      </c>
      <c r="AJ154" t="s">
        <v>3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</row>
    <row r="155" spans="1:44" x14ac:dyDescent="0.2">
      <c r="A155">
        <f>ROW(Source!A345)</f>
        <v>345</v>
      </c>
      <c r="B155">
        <v>54347490</v>
      </c>
      <c r="C155">
        <v>54347480</v>
      </c>
      <c r="D155">
        <v>30532013</v>
      </c>
      <c r="E155">
        <v>30515945</v>
      </c>
      <c r="F155">
        <v>1</v>
      </c>
      <c r="G155">
        <v>30515945</v>
      </c>
      <c r="H155">
        <v>3</v>
      </c>
      <c r="I155" t="s">
        <v>408</v>
      </c>
      <c r="J155" t="s">
        <v>3</v>
      </c>
      <c r="K155" t="s">
        <v>409</v>
      </c>
      <c r="L155">
        <v>1354</v>
      </c>
      <c r="N155">
        <v>1010</v>
      </c>
      <c r="O155" t="s">
        <v>230</v>
      </c>
      <c r="P155" t="s">
        <v>230</v>
      </c>
      <c r="Q155">
        <v>1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 t="s">
        <v>3</v>
      </c>
      <c r="AG155">
        <v>0</v>
      </c>
      <c r="AH155">
        <v>3</v>
      </c>
      <c r="AI155">
        <v>-1</v>
      </c>
      <c r="AJ155" t="s">
        <v>3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</row>
    <row r="156" spans="1:44" x14ac:dyDescent="0.2">
      <c r="A156">
        <f>ROW(Source!A345)</f>
        <v>345</v>
      </c>
      <c r="B156">
        <v>54347491</v>
      </c>
      <c r="C156">
        <v>54347480</v>
      </c>
      <c r="D156">
        <v>30531680</v>
      </c>
      <c r="E156">
        <v>30515945</v>
      </c>
      <c r="F156">
        <v>1</v>
      </c>
      <c r="G156">
        <v>30515945</v>
      </c>
      <c r="H156">
        <v>3</v>
      </c>
      <c r="I156" t="s">
        <v>410</v>
      </c>
      <c r="J156" t="s">
        <v>3</v>
      </c>
      <c r="K156" t="s">
        <v>411</v>
      </c>
      <c r="L156">
        <v>1348</v>
      </c>
      <c r="N156">
        <v>1009</v>
      </c>
      <c r="O156" t="s">
        <v>407</v>
      </c>
      <c r="P156" t="s">
        <v>407</v>
      </c>
      <c r="Q156">
        <v>1000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 t="s">
        <v>3</v>
      </c>
      <c r="AG156">
        <v>0</v>
      </c>
      <c r="AH156">
        <v>3</v>
      </c>
      <c r="AI156">
        <v>-1</v>
      </c>
      <c r="AJ156" t="s">
        <v>3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</row>
    <row r="157" spans="1:44" x14ac:dyDescent="0.2">
      <c r="A157">
        <f>ROW(Source!A345)</f>
        <v>345</v>
      </c>
      <c r="B157">
        <v>54347492</v>
      </c>
      <c r="C157">
        <v>54347480</v>
      </c>
      <c r="D157">
        <v>30531680</v>
      </c>
      <c r="E157">
        <v>30515945</v>
      </c>
      <c r="F157">
        <v>1</v>
      </c>
      <c r="G157">
        <v>30515945</v>
      </c>
      <c r="H157">
        <v>3</v>
      </c>
      <c r="I157" t="s">
        <v>410</v>
      </c>
      <c r="J157" t="s">
        <v>3</v>
      </c>
      <c r="K157" t="s">
        <v>418</v>
      </c>
      <c r="L157">
        <v>1348</v>
      </c>
      <c r="N157">
        <v>1009</v>
      </c>
      <c r="O157" t="s">
        <v>407</v>
      </c>
      <c r="P157" t="s">
        <v>407</v>
      </c>
      <c r="Q157">
        <v>1000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 t="s">
        <v>3</v>
      </c>
      <c r="AG157">
        <v>0</v>
      </c>
      <c r="AH157">
        <v>3</v>
      </c>
      <c r="AI157">
        <v>-1</v>
      </c>
      <c r="AJ157" t="s">
        <v>3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</row>
    <row r="158" spans="1:44" x14ac:dyDescent="0.2">
      <c r="A158">
        <f>ROW(Source!A345)</f>
        <v>345</v>
      </c>
      <c r="B158">
        <v>54347493</v>
      </c>
      <c r="C158">
        <v>54347480</v>
      </c>
      <c r="D158">
        <v>30532380</v>
      </c>
      <c r="E158">
        <v>30515945</v>
      </c>
      <c r="F158">
        <v>1</v>
      </c>
      <c r="G158">
        <v>30515945</v>
      </c>
      <c r="H158">
        <v>3</v>
      </c>
      <c r="I158" t="s">
        <v>412</v>
      </c>
      <c r="J158" t="s">
        <v>3</v>
      </c>
      <c r="K158" t="s">
        <v>413</v>
      </c>
      <c r="L158">
        <v>1354</v>
      </c>
      <c r="N158">
        <v>1010</v>
      </c>
      <c r="O158" t="s">
        <v>230</v>
      </c>
      <c r="P158" t="s">
        <v>230</v>
      </c>
      <c r="Q158">
        <v>1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 t="s">
        <v>3</v>
      </c>
      <c r="AG158">
        <v>0</v>
      </c>
      <c r="AH158">
        <v>3</v>
      </c>
      <c r="AI158">
        <v>-1</v>
      </c>
      <c r="AJ158" t="s">
        <v>3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</row>
    <row r="159" spans="1:44" x14ac:dyDescent="0.2">
      <c r="A159">
        <f>ROW(Source!A345)</f>
        <v>345</v>
      </c>
      <c r="B159">
        <v>54347494</v>
      </c>
      <c r="C159">
        <v>54347480</v>
      </c>
      <c r="D159">
        <v>30533233</v>
      </c>
      <c r="E159">
        <v>30515945</v>
      </c>
      <c r="F159">
        <v>1</v>
      </c>
      <c r="G159">
        <v>30515945</v>
      </c>
      <c r="H159">
        <v>3</v>
      </c>
      <c r="I159" t="s">
        <v>414</v>
      </c>
      <c r="J159" t="s">
        <v>3</v>
      </c>
      <c r="K159" t="s">
        <v>415</v>
      </c>
      <c r="L159">
        <v>1354</v>
      </c>
      <c r="N159">
        <v>1010</v>
      </c>
      <c r="O159" t="s">
        <v>230</v>
      </c>
      <c r="P159" t="s">
        <v>230</v>
      </c>
      <c r="Q159">
        <v>1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 t="s">
        <v>3</v>
      </c>
      <c r="AG159">
        <v>0</v>
      </c>
      <c r="AH159">
        <v>3</v>
      </c>
      <c r="AI159">
        <v>-1</v>
      </c>
      <c r="AJ159" t="s">
        <v>3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</row>
    <row r="160" spans="1:44" x14ac:dyDescent="0.2">
      <c r="A160">
        <f>ROW(Source!A345)</f>
        <v>345</v>
      </c>
      <c r="B160">
        <v>54347495</v>
      </c>
      <c r="C160">
        <v>54347480</v>
      </c>
      <c r="D160">
        <v>30533141</v>
      </c>
      <c r="E160">
        <v>30515945</v>
      </c>
      <c r="F160">
        <v>1</v>
      </c>
      <c r="G160">
        <v>30515945</v>
      </c>
      <c r="H160">
        <v>3</v>
      </c>
      <c r="I160" t="s">
        <v>419</v>
      </c>
      <c r="J160" t="s">
        <v>3</v>
      </c>
      <c r="K160" t="s">
        <v>420</v>
      </c>
      <c r="L160">
        <v>1354</v>
      </c>
      <c r="N160">
        <v>1010</v>
      </c>
      <c r="O160" t="s">
        <v>230</v>
      </c>
      <c r="P160" t="s">
        <v>230</v>
      </c>
      <c r="Q160">
        <v>1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 t="s">
        <v>3</v>
      </c>
      <c r="AG160">
        <v>0</v>
      </c>
      <c r="AH160">
        <v>3</v>
      </c>
      <c r="AI160">
        <v>-1</v>
      </c>
      <c r="AJ160" t="s">
        <v>3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</row>
    <row r="161" spans="1:44" x14ac:dyDescent="0.2">
      <c r="A161">
        <f>ROW(Source!A345)</f>
        <v>345</v>
      </c>
      <c r="B161">
        <v>54347496</v>
      </c>
      <c r="C161">
        <v>54347480</v>
      </c>
      <c r="D161">
        <v>30541208</v>
      </c>
      <c r="E161">
        <v>30515945</v>
      </c>
      <c r="F161">
        <v>1</v>
      </c>
      <c r="G161">
        <v>30515945</v>
      </c>
      <c r="H161">
        <v>3</v>
      </c>
      <c r="I161" t="s">
        <v>395</v>
      </c>
      <c r="J161" t="s">
        <v>3</v>
      </c>
      <c r="K161" t="s">
        <v>396</v>
      </c>
      <c r="L161">
        <v>1344</v>
      </c>
      <c r="N161">
        <v>1008</v>
      </c>
      <c r="O161" t="s">
        <v>394</v>
      </c>
      <c r="P161" t="s">
        <v>394</v>
      </c>
      <c r="Q161">
        <v>1</v>
      </c>
      <c r="X161">
        <v>9.8000000000000007</v>
      </c>
      <c r="Y161">
        <v>1</v>
      </c>
      <c r="Z161">
        <v>0</v>
      </c>
      <c r="AA161">
        <v>0</v>
      </c>
      <c r="AB161">
        <v>0</v>
      </c>
      <c r="AC161">
        <v>0</v>
      </c>
      <c r="AD161">
        <v>1</v>
      </c>
      <c r="AE161">
        <v>0</v>
      </c>
      <c r="AF161" t="s">
        <v>3</v>
      </c>
      <c r="AG161">
        <v>9.8000000000000007</v>
      </c>
      <c r="AH161">
        <v>2</v>
      </c>
      <c r="AI161">
        <v>54347484</v>
      </c>
      <c r="AJ161">
        <v>93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</row>
    <row r="162" spans="1:44" x14ac:dyDescent="0.2">
      <c r="A162">
        <f>ROW(Source!A346)</f>
        <v>346</v>
      </c>
      <c r="B162">
        <v>54347499</v>
      </c>
      <c r="C162">
        <v>54347497</v>
      </c>
      <c r="D162">
        <v>30515951</v>
      </c>
      <c r="E162">
        <v>30515945</v>
      </c>
      <c r="F162">
        <v>1</v>
      </c>
      <c r="G162">
        <v>30515945</v>
      </c>
      <c r="H162">
        <v>1</v>
      </c>
      <c r="I162" t="s">
        <v>380</v>
      </c>
      <c r="J162" t="s">
        <v>3</v>
      </c>
      <c r="K162" t="s">
        <v>381</v>
      </c>
      <c r="L162">
        <v>1191</v>
      </c>
      <c r="N162">
        <v>1013</v>
      </c>
      <c r="O162" t="s">
        <v>382</v>
      </c>
      <c r="P162" t="s">
        <v>382</v>
      </c>
      <c r="Q162">
        <v>1</v>
      </c>
      <c r="X162">
        <v>87.48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1</v>
      </c>
      <c r="AE162">
        <v>1</v>
      </c>
      <c r="AF162" t="s">
        <v>3</v>
      </c>
      <c r="AG162">
        <v>87.48</v>
      </c>
      <c r="AH162">
        <v>2</v>
      </c>
      <c r="AI162">
        <v>54347498</v>
      </c>
      <c r="AJ162">
        <v>94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</row>
    <row r="163" spans="1:44" x14ac:dyDescent="0.2">
      <c r="A163">
        <f>ROW(Source!A347)</f>
        <v>347</v>
      </c>
      <c r="B163">
        <v>54347502</v>
      </c>
      <c r="C163">
        <v>54347500</v>
      </c>
      <c r="D163">
        <v>30515951</v>
      </c>
      <c r="E163">
        <v>30515945</v>
      </c>
      <c r="F163">
        <v>1</v>
      </c>
      <c r="G163">
        <v>30515945</v>
      </c>
      <c r="H163">
        <v>1</v>
      </c>
      <c r="I163" t="s">
        <v>380</v>
      </c>
      <c r="J163" t="s">
        <v>3</v>
      </c>
      <c r="K163" t="s">
        <v>381</v>
      </c>
      <c r="L163">
        <v>1191</v>
      </c>
      <c r="N163">
        <v>1013</v>
      </c>
      <c r="O163" t="s">
        <v>382</v>
      </c>
      <c r="P163" t="s">
        <v>382</v>
      </c>
      <c r="Q163">
        <v>1</v>
      </c>
      <c r="X163">
        <v>0.24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1</v>
      </c>
      <c r="AE163">
        <v>1</v>
      </c>
      <c r="AF163" t="s">
        <v>3</v>
      </c>
      <c r="AG163">
        <v>0.24</v>
      </c>
      <c r="AH163">
        <v>2</v>
      </c>
      <c r="AI163">
        <v>54347501</v>
      </c>
      <c r="AJ163">
        <v>95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</row>
    <row r="164" spans="1:44" x14ac:dyDescent="0.2">
      <c r="A164">
        <f>ROW(Source!A348)</f>
        <v>348</v>
      </c>
      <c r="B164">
        <v>54347508</v>
      </c>
      <c r="C164">
        <v>54347503</v>
      </c>
      <c r="D164">
        <v>30515951</v>
      </c>
      <c r="E164">
        <v>30515945</v>
      </c>
      <c r="F164">
        <v>1</v>
      </c>
      <c r="G164">
        <v>30515945</v>
      </c>
      <c r="H164">
        <v>1</v>
      </c>
      <c r="I164" t="s">
        <v>380</v>
      </c>
      <c r="J164" t="s">
        <v>3</v>
      </c>
      <c r="K164" t="s">
        <v>381</v>
      </c>
      <c r="L164">
        <v>1191</v>
      </c>
      <c r="N164">
        <v>1013</v>
      </c>
      <c r="O164" t="s">
        <v>382</v>
      </c>
      <c r="P164" t="s">
        <v>382</v>
      </c>
      <c r="Q164">
        <v>1</v>
      </c>
      <c r="X164">
        <v>3.76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1</v>
      </c>
      <c r="AE164">
        <v>1</v>
      </c>
      <c r="AF164" t="s">
        <v>3</v>
      </c>
      <c r="AG164">
        <v>3.76</v>
      </c>
      <c r="AH164">
        <v>2</v>
      </c>
      <c r="AI164">
        <v>54347504</v>
      </c>
      <c r="AJ164">
        <v>96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</row>
    <row r="165" spans="1:44" x14ac:dyDescent="0.2">
      <c r="A165">
        <f>ROW(Source!A348)</f>
        <v>348</v>
      </c>
      <c r="B165">
        <v>54347509</v>
      </c>
      <c r="C165">
        <v>54347503</v>
      </c>
      <c r="D165">
        <v>30595422</v>
      </c>
      <c r="E165">
        <v>1</v>
      </c>
      <c r="F165">
        <v>1</v>
      </c>
      <c r="G165">
        <v>30515945</v>
      </c>
      <c r="H165">
        <v>2</v>
      </c>
      <c r="I165" t="s">
        <v>389</v>
      </c>
      <c r="J165" t="s">
        <v>390</v>
      </c>
      <c r="K165" t="s">
        <v>391</v>
      </c>
      <c r="L165">
        <v>1367</v>
      </c>
      <c r="N165">
        <v>1011</v>
      </c>
      <c r="O165" t="s">
        <v>162</v>
      </c>
      <c r="P165" t="s">
        <v>162</v>
      </c>
      <c r="Q165">
        <v>1</v>
      </c>
      <c r="X165">
        <v>0.85</v>
      </c>
      <c r="Y165">
        <v>0</v>
      </c>
      <c r="Z165">
        <v>202.53</v>
      </c>
      <c r="AA165">
        <v>18</v>
      </c>
      <c r="AB165">
        <v>0</v>
      </c>
      <c r="AC165">
        <v>0</v>
      </c>
      <c r="AD165">
        <v>1</v>
      </c>
      <c r="AE165">
        <v>0</v>
      </c>
      <c r="AF165" t="s">
        <v>3</v>
      </c>
      <c r="AG165">
        <v>0.85</v>
      </c>
      <c r="AH165">
        <v>2</v>
      </c>
      <c r="AI165">
        <v>54347505</v>
      </c>
      <c r="AJ165">
        <v>97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</row>
    <row r="166" spans="1:44" x14ac:dyDescent="0.2">
      <c r="A166">
        <f>ROW(Source!A348)</f>
        <v>348</v>
      </c>
      <c r="B166">
        <v>54347510</v>
      </c>
      <c r="C166">
        <v>54347503</v>
      </c>
      <c r="D166">
        <v>30516999</v>
      </c>
      <c r="E166">
        <v>30515945</v>
      </c>
      <c r="F166">
        <v>1</v>
      </c>
      <c r="G166">
        <v>30515945</v>
      </c>
      <c r="H166">
        <v>2</v>
      </c>
      <c r="I166" t="s">
        <v>392</v>
      </c>
      <c r="J166" t="s">
        <v>3</v>
      </c>
      <c r="K166" t="s">
        <v>393</v>
      </c>
      <c r="L166">
        <v>1344</v>
      </c>
      <c r="N166">
        <v>1008</v>
      </c>
      <c r="O166" t="s">
        <v>394</v>
      </c>
      <c r="P166" t="s">
        <v>394</v>
      </c>
      <c r="Q166">
        <v>1</v>
      </c>
      <c r="X166">
        <v>15.63</v>
      </c>
      <c r="Y166">
        <v>0</v>
      </c>
      <c r="Z166">
        <v>1</v>
      </c>
      <c r="AA166">
        <v>0</v>
      </c>
      <c r="AB166">
        <v>0</v>
      </c>
      <c r="AC166">
        <v>0</v>
      </c>
      <c r="AD166">
        <v>1</v>
      </c>
      <c r="AE166">
        <v>0</v>
      </c>
      <c r="AF166" t="s">
        <v>3</v>
      </c>
      <c r="AG166">
        <v>15.63</v>
      </c>
      <c r="AH166">
        <v>2</v>
      </c>
      <c r="AI166">
        <v>54347506</v>
      </c>
      <c r="AJ166">
        <v>98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</row>
    <row r="167" spans="1:44" x14ac:dyDescent="0.2">
      <c r="A167">
        <f>ROW(Source!A348)</f>
        <v>348</v>
      </c>
      <c r="B167">
        <v>54347511</v>
      </c>
      <c r="C167">
        <v>54347503</v>
      </c>
      <c r="D167">
        <v>30531466</v>
      </c>
      <c r="E167">
        <v>30515945</v>
      </c>
      <c r="F167">
        <v>1</v>
      </c>
      <c r="G167">
        <v>30515945</v>
      </c>
      <c r="H167">
        <v>3</v>
      </c>
      <c r="I167" t="s">
        <v>416</v>
      </c>
      <c r="J167" t="s">
        <v>3</v>
      </c>
      <c r="K167" t="s">
        <v>417</v>
      </c>
      <c r="L167">
        <v>1348</v>
      </c>
      <c r="N167">
        <v>1009</v>
      </c>
      <c r="O167" t="s">
        <v>407</v>
      </c>
      <c r="P167" t="s">
        <v>407</v>
      </c>
      <c r="Q167">
        <v>1000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 t="s">
        <v>3</v>
      </c>
      <c r="AG167">
        <v>0</v>
      </c>
      <c r="AH167">
        <v>3</v>
      </c>
      <c r="AI167">
        <v>-1</v>
      </c>
      <c r="AJ167" t="s">
        <v>3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</row>
    <row r="168" spans="1:44" x14ac:dyDescent="0.2">
      <c r="A168">
        <f>ROW(Source!A348)</f>
        <v>348</v>
      </c>
      <c r="B168">
        <v>54347512</v>
      </c>
      <c r="C168">
        <v>54347503</v>
      </c>
      <c r="D168">
        <v>30531517</v>
      </c>
      <c r="E168">
        <v>30515945</v>
      </c>
      <c r="F168">
        <v>1</v>
      </c>
      <c r="G168">
        <v>30515945</v>
      </c>
      <c r="H168">
        <v>3</v>
      </c>
      <c r="I168" t="s">
        <v>405</v>
      </c>
      <c r="J168" t="s">
        <v>3</v>
      </c>
      <c r="K168" t="s">
        <v>406</v>
      </c>
      <c r="L168">
        <v>1348</v>
      </c>
      <c r="N168">
        <v>1009</v>
      </c>
      <c r="O168" t="s">
        <v>407</v>
      </c>
      <c r="P168" t="s">
        <v>407</v>
      </c>
      <c r="Q168">
        <v>1000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 t="s">
        <v>3</v>
      </c>
      <c r="AG168">
        <v>0</v>
      </c>
      <c r="AH168">
        <v>3</v>
      </c>
      <c r="AI168">
        <v>-1</v>
      </c>
      <c r="AJ168" t="s">
        <v>3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</row>
    <row r="169" spans="1:44" x14ac:dyDescent="0.2">
      <c r="A169">
        <f>ROW(Source!A348)</f>
        <v>348</v>
      </c>
      <c r="B169">
        <v>54347513</v>
      </c>
      <c r="C169">
        <v>54347503</v>
      </c>
      <c r="D169">
        <v>30531680</v>
      </c>
      <c r="E169">
        <v>30515945</v>
      </c>
      <c r="F169">
        <v>1</v>
      </c>
      <c r="G169">
        <v>30515945</v>
      </c>
      <c r="H169">
        <v>3</v>
      </c>
      <c r="I169" t="s">
        <v>410</v>
      </c>
      <c r="J169" t="s">
        <v>3</v>
      </c>
      <c r="K169" t="s">
        <v>411</v>
      </c>
      <c r="L169">
        <v>1348</v>
      </c>
      <c r="N169">
        <v>1009</v>
      </c>
      <c r="O169" t="s">
        <v>407</v>
      </c>
      <c r="P169" t="s">
        <v>407</v>
      </c>
      <c r="Q169">
        <v>1000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 t="s">
        <v>3</v>
      </c>
      <c r="AG169">
        <v>0</v>
      </c>
      <c r="AH169">
        <v>3</v>
      </c>
      <c r="AI169">
        <v>-1</v>
      </c>
      <c r="AJ169" t="s">
        <v>3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</row>
    <row r="170" spans="1:44" x14ac:dyDescent="0.2">
      <c r="A170">
        <f>ROW(Source!A348)</f>
        <v>348</v>
      </c>
      <c r="B170">
        <v>54347514</v>
      </c>
      <c r="C170">
        <v>54347503</v>
      </c>
      <c r="D170">
        <v>30531680</v>
      </c>
      <c r="E170">
        <v>30515945</v>
      </c>
      <c r="F170">
        <v>1</v>
      </c>
      <c r="G170">
        <v>30515945</v>
      </c>
      <c r="H170">
        <v>3</v>
      </c>
      <c r="I170" t="s">
        <v>410</v>
      </c>
      <c r="J170" t="s">
        <v>3</v>
      </c>
      <c r="K170" t="s">
        <v>418</v>
      </c>
      <c r="L170">
        <v>1348</v>
      </c>
      <c r="N170">
        <v>1009</v>
      </c>
      <c r="O170" t="s">
        <v>407</v>
      </c>
      <c r="P170" t="s">
        <v>407</v>
      </c>
      <c r="Q170">
        <v>1000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 t="s">
        <v>3</v>
      </c>
      <c r="AG170">
        <v>0</v>
      </c>
      <c r="AH170">
        <v>3</v>
      </c>
      <c r="AI170">
        <v>-1</v>
      </c>
      <c r="AJ170" t="s">
        <v>3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</row>
    <row r="171" spans="1:44" x14ac:dyDescent="0.2">
      <c r="A171">
        <f>ROW(Source!A348)</f>
        <v>348</v>
      </c>
      <c r="B171">
        <v>54347515</v>
      </c>
      <c r="C171">
        <v>54347503</v>
      </c>
      <c r="D171">
        <v>30533233</v>
      </c>
      <c r="E171">
        <v>30515945</v>
      </c>
      <c r="F171">
        <v>1</v>
      </c>
      <c r="G171">
        <v>30515945</v>
      </c>
      <c r="H171">
        <v>3</v>
      </c>
      <c r="I171" t="s">
        <v>414</v>
      </c>
      <c r="J171" t="s">
        <v>3</v>
      </c>
      <c r="K171" t="s">
        <v>415</v>
      </c>
      <c r="L171">
        <v>1354</v>
      </c>
      <c r="N171">
        <v>1010</v>
      </c>
      <c r="O171" t="s">
        <v>230</v>
      </c>
      <c r="P171" t="s">
        <v>230</v>
      </c>
      <c r="Q171">
        <v>1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 t="s">
        <v>3</v>
      </c>
      <c r="AG171">
        <v>0</v>
      </c>
      <c r="AH171">
        <v>3</v>
      </c>
      <c r="AI171">
        <v>-1</v>
      </c>
      <c r="AJ171" t="s">
        <v>3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</row>
    <row r="172" spans="1:44" x14ac:dyDescent="0.2">
      <c r="A172">
        <f>ROW(Source!A348)</f>
        <v>348</v>
      </c>
      <c r="B172">
        <v>54347516</v>
      </c>
      <c r="C172">
        <v>54347503</v>
      </c>
      <c r="D172">
        <v>30541208</v>
      </c>
      <c r="E172">
        <v>30515945</v>
      </c>
      <c r="F172">
        <v>1</v>
      </c>
      <c r="G172">
        <v>30515945</v>
      </c>
      <c r="H172">
        <v>3</v>
      </c>
      <c r="I172" t="s">
        <v>395</v>
      </c>
      <c r="J172" t="s">
        <v>3</v>
      </c>
      <c r="K172" t="s">
        <v>396</v>
      </c>
      <c r="L172">
        <v>1344</v>
      </c>
      <c r="N172">
        <v>1008</v>
      </c>
      <c r="O172" t="s">
        <v>394</v>
      </c>
      <c r="P172" t="s">
        <v>394</v>
      </c>
      <c r="Q172">
        <v>1</v>
      </c>
      <c r="X172">
        <v>5.67</v>
      </c>
      <c r="Y172">
        <v>1</v>
      </c>
      <c r="Z172">
        <v>0</v>
      </c>
      <c r="AA172">
        <v>0</v>
      </c>
      <c r="AB172">
        <v>0</v>
      </c>
      <c r="AC172">
        <v>0</v>
      </c>
      <c r="AD172">
        <v>1</v>
      </c>
      <c r="AE172">
        <v>0</v>
      </c>
      <c r="AF172" t="s">
        <v>3</v>
      </c>
      <c r="AG172">
        <v>5.67</v>
      </c>
      <c r="AH172">
        <v>2</v>
      </c>
      <c r="AI172">
        <v>54347507</v>
      </c>
      <c r="AJ172">
        <v>99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</row>
    <row r="173" spans="1:44" x14ac:dyDescent="0.2">
      <c r="A173">
        <f>ROW(Source!A349)</f>
        <v>349</v>
      </c>
      <c r="B173">
        <v>54347522</v>
      </c>
      <c r="C173">
        <v>54347517</v>
      </c>
      <c r="D173">
        <v>30515951</v>
      </c>
      <c r="E173">
        <v>30515945</v>
      </c>
      <c r="F173">
        <v>1</v>
      </c>
      <c r="G173">
        <v>30515945</v>
      </c>
      <c r="H173">
        <v>1</v>
      </c>
      <c r="I173" t="s">
        <v>380</v>
      </c>
      <c r="J173" t="s">
        <v>3</v>
      </c>
      <c r="K173" t="s">
        <v>381</v>
      </c>
      <c r="L173">
        <v>1191</v>
      </c>
      <c r="N173">
        <v>1013</v>
      </c>
      <c r="O173" t="s">
        <v>382</v>
      </c>
      <c r="P173" t="s">
        <v>382</v>
      </c>
      <c r="Q173">
        <v>1</v>
      </c>
      <c r="X173">
        <v>7.42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1</v>
      </c>
      <c r="AE173">
        <v>1</v>
      </c>
      <c r="AF173" t="s">
        <v>3</v>
      </c>
      <c r="AG173">
        <v>7.42</v>
      </c>
      <c r="AH173">
        <v>2</v>
      </c>
      <c r="AI173">
        <v>54347518</v>
      </c>
      <c r="AJ173">
        <v>100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</row>
    <row r="174" spans="1:44" x14ac:dyDescent="0.2">
      <c r="A174">
        <f>ROW(Source!A349)</f>
        <v>349</v>
      </c>
      <c r="B174">
        <v>54347523</v>
      </c>
      <c r="C174">
        <v>54347517</v>
      </c>
      <c r="D174">
        <v>30595321</v>
      </c>
      <c r="E174">
        <v>1</v>
      </c>
      <c r="F174">
        <v>1</v>
      </c>
      <c r="G174">
        <v>30515945</v>
      </c>
      <c r="H174">
        <v>2</v>
      </c>
      <c r="I174" t="s">
        <v>383</v>
      </c>
      <c r="J174" t="s">
        <v>384</v>
      </c>
      <c r="K174" t="s">
        <v>385</v>
      </c>
      <c r="L174">
        <v>1367</v>
      </c>
      <c r="N174">
        <v>1011</v>
      </c>
      <c r="O174" t="s">
        <v>162</v>
      </c>
      <c r="P174" t="s">
        <v>162</v>
      </c>
      <c r="Q174">
        <v>1</v>
      </c>
      <c r="X174">
        <v>0.61</v>
      </c>
      <c r="Y174">
        <v>0</v>
      </c>
      <c r="Z174">
        <v>190.93</v>
      </c>
      <c r="AA174">
        <v>18.149999999999999</v>
      </c>
      <c r="AB174">
        <v>0</v>
      </c>
      <c r="AC174">
        <v>0</v>
      </c>
      <c r="AD174">
        <v>1</v>
      </c>
      <c r="AE174">
        <v>0</v>
      </c>
      <c r="AF174" t="s">
        <v>3</v>
      </c>
      <c r="AG174">
        <v>0.61</v>
      </c>
      <c r="AH174">
        <v>2</v>
      </c>
      <c r="AI174">
        <v>54347519</v>
      </c>
      <c r="AJ174">
        <v>101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</row>
    <row r="175" spans="1:44" x14ac:dyDescent="0.2">
      <c r="A175">
        <f>ROW(Source!A349)</f>
        <v>349</v>
      </c>
      <c r="B175">
        <v>54347524</v>
      </c>
      <c r="C175">
        <v>54347517</v>
      </c>
      <c r="D175">
        <v>30516999</v>
      </c>
      <c r="E175">
        <v>30515945</v>
      </c>
      <c r="F175">
        <v>1</v>
      </c>
      <c r="G175">
        <v>30515945</v>
      </c>
      <c r="H175">
        <v>2</v>
      </c>
      <c r="I175" t="s">
        <v>392</v>
      </c>
      <c r="J175" t="s">
        <v>3</v>
      </c>
      <c r="K175" t="s">
        <v>393</v>
      </c>
      <c r="L175">
        <v>1344</v>
      </c>
      <c r="N175">
        <v>1008</v>
      </c>
      <c r="O175" t="s">
        <v>394</v>
      </c>
      <c r="P175" t="s">
        <v>394</v>
      </c>
      <c r="Q175">
        <v>1</v>
      </c>
      <c r="X175">
        <v>30.52</v>
      </c>
      <c r="Y175">
        <v>0</v>
      </c>
      <c r="Z175">
        <v>1</v>
      </c>
      <c r="AA175">
        <v>0</v>
      </c>
      <c r="AB175">
        <v>0</v>
      </c>
      <c r="AC175">
        <v>0</v>
      </c>
      <c r="AD175">
        <v>1</v>
      </c>
      <c r="AE175">
        <v>0</v>
      </c>
      <c r="AF175" t="s">
        <v>3</v>
      </c>
      <c r="AG175">
        <v>30.52</v>
      </c>
      <c r="AH175">
        <v>2</v>
      </c>
      <c r="AI175">
        <v>54347520</v>
      </c>
      <c r="AJ175">
        <v>102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</row>
    <row r="176" spans="1:44" x14ac:dyDescent="0.2">
      <c r="A176">
        <f>ROW(Source!A349)</f>
        <v>349</v>
      </c>
      <c r="B176">
        <v>54347525</v>
      </c>
      <c r="C176">
        <v>54347517</v>
      </c>
      <c r="D176">
        <v>30531466</v>
      </c>
      <c r="E176">
        <v>30515945</v>
      </c>
      <c r="F176">
        <v>1</v>
      </c>
      <c r="G176">
        <v>30515945</v>
      </c>
      <c r="H176">
        <v>3</v>
      </c>
      <c r="I176" t="s">
        <v>416</v>
      </c>
      <c r="J176" t="s">
        <v>3</v>
      </c>
      <c r="K176" t="s">
        <v>417</v>
      </c>
      <c r="L176">
        <v>1348</v>
      </c>
      <c r="N176">
        <v>1009</v>
      </c>
      <c r="O176" t="s">
        <v>407</v>
      </c>
      <c r="P176" t="s">
        <v>407</v>
      </c>
      <c r="Q176">
        <v>1000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 t="s">
        <v>3</v>
      </c>
      <c r="AG176">
        <v>0</v>
      </c>
      <c r="AH176">
        <v>3</v>
      </c>
      <c r="AI176">
        <v>-1</v>
      </c>
      <c r="AJ176" t="s">
        <v>3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</row>
    <row r="177" spans="1:44" x14ac:dyDescent="0.2">
      <c r="A177">
        <f>ROW(Source!A349)</f>
        <v>349</v>
      </c>
      <c r="B177">
        <v>54347526</v>
      </c>
      <c r="C177">
        <v>54347517</v>
      </c>
      <c r="D177">
        <v>30531517</v>
      </c>
      <c r="E177">
        <v>30515945</v>
      </c>
      <c r="F177">
        <v>1</v>
      </c>
      <c r="G177">
        <v>30515945</v>
      </c>
      <c r="H177">
        <v>3</v>
      </c>
      <c r="I177" t="s">
        <v>405</v>
      </c>
      <c r="J177" t="s">
        <v>3</v>
      </c>
      <c r="K177" t="s">
        <v>406</v>
      </c>
      <c r="L177">
        <v>1348</v>
      </c>
      <c r="N177">
        <v>1009</v>
      </c>
      <c r="O177" t="s">
        <v>407</v>
      </c>
      <c r="P177" t="s">
        <v>407</v>
      </c>
      <c r="Q177">
        <v>1000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 t="s">
        <v>3</v>
      </c>
      <c r="AG177">
        <v>0</v>
      </c>
      <c r="AH177">
        <v>3</v>
      </c>
      <c r="AI177">
        <v>-1</v>
      </c>
      <c r="AJ177" t="s">
        <v>3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</row>
    <row r="178" spans="1:44" x14ac:dyDescent="0.2">
      <c r="A178">
        <f>ROW(Source!A349)</f>
        <v>349</v>
      </c>
      <c r="B178">
        <v>54347527</v>
      </c>
      <c r="C178">
        <v>54347517</v>
      </c>
      <c r="D178">
        <v>30536867</v>
      </c>
      <c r="E178">
        <v>30515945</v>
      </c>
      <c r="F178">
        <v>1</v>
      </c>
      <c r="G178">
        <v>30515945</v>
      </c>
      <c r="H178">
        <v>3</v>
      </c>
      <c r="I178" t="s">
        <v>403</v>
      </c>
      <c r="J178" t="s">
        <v>3</v>
      </c>
      <c r="K178" t="s">
        <v>404</v>
      </c>
      <c r="L178">
        <v>1303</v>
      </c>
      <c r="N178">
        <v>1003</v>
      </c>
      <c r="O178" t="s">
        <v>222</v>
      </c>
      <c r="P178" t="s">
        <v>222</v>
      </c>
      <c r="Q178">
        <v>1000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 t="s">
        <v>3</v>
      </c>
      <c r="AG178">
        <v>0</v>
      </c>
      <c r="AH178">
        <v>3</v>
      </c>
      <c r="AI178">
        <v>-1</v>
      </c>
      <c r="AJ178" t="s">
        <v>3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</row>
    <row r="179" spans="1:44" x14ac:dyDescent="0.2">
      <c r="A179">
        <f>ROW(Source!A349)</f>
        <v>349</v>
      </c>
      <c r="B179">
        <v>54347528</v>
      </c>
      <c r="C179">
        <v>54347517</v>
      </c>
      <c r="D179">
        <v>30531680</v>
      </c>
      <c r="E179">
        <v>30515945</v>
      </c>
      <c r="F179">
        <v>1</v>
      </c>
      <c r="G179">
        <v>30515945</v>
      </c>
      <c r="H179">
        <v>3</v>
      </c>
      <c r="I179" t="s">
        <v>410</v>
      </c>
      <c r="J179" t="s">
        <v>3</v>
      </c>
      <c r="K179" t="s">
        <v>411</v>
      </c>
      <c r="L179">
        <v>1348</v>
      </c>
      <c r="N179">
        <v>1009</v>
      </c>
      <c r="O179" t="s">
        <v>407</v>
      </c>
      <c r="P179" t="s">
        <v>407</v>
      </c>
      <c r="Q179">
        <v>1000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 t="s">
        <v>3</v>
      </c>
      <c r="AG179">
        <v>0</v>
      </c>
      <c r="AH179">
        <v>3</v>
      </c>
      <c r="AI179">
        <v>-1</v>
      </c>
      <c r="AJ179" t="s">
        <v>3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</row>
    <row r="180" spans="1:44" x14ac:dyDescent="0.2">
      <c r="A180">
        <f>ROW(Source!A349)</f>
        <v>349</v>
      </c>
      <c r="B180">
        <v>54347529</v>
      </c>
      <c r="C180">
        <v>54347517</v>
      </c>
      <c r="D180">
        <v>30531680</v>
      </c>
      <c r="E180">
        <v>30515945</v>
      </c>
      <c r="F180">
        <v>1</v>
      </c>
      <c r="G180">
        <v>30515945</v>
      </c>
      <c r="H180">
        <v>3</v>
      </c>
      <c r="I180" t="s">
        <v>410</v>
      </c>
      <c r="J180" t="s">
        <v>3</v>
      </c>
      <c r="K180" t="s">
        <v>418</v>
      </c>
      <c r="L180">
        <v>1348</v>
      </c>
      <c r="N180">
        <v>1009</v>
      </c>
      <c r="O180" t="s">
        <v>407</v>
      </c>
      <c r="P180" t="s">
        <v>407</v>
      </c>
      <c r="Q180">
        <v>1000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 t="s">
        <v>3</v>
      </c>
      <c r="AG180">
        <v>0</v>
      </c>
      <c r="AH180">
        <v>3</v>
      </c>
      <c r="AI180">
        <v>-1</v>
      </c>
      <c r="AJ180" t="s">
        <v>3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</row>
    <row r="181" spans="1:44" x14ac:dyDescent="0.2">
      <c r="A181">
        <f>ROW(Source!A349)</f>
        <v>349</v>
      </c>
      <c r="B181">
        <v>54347530</v>
      </c>
      <c r="C181">
        <v>54347517</v>
      </c>
      <c r="D181">
        <v>30533233</v>
      </c>
      <c r="E181">
        <v>30515945</v>
      </c>
      <c r="F181">
        <v>1</v>
      </c>
      <c r="G181">
        <v>30515945</v>
      </c>
      <c r="H181">
        <v>3</v>
      </c>
      <c r="I181" t="s">
        <v>414</v>
      </c>
      <c r="J181" t="s">
        <v>3</v>
      </c>
      <c r="K181" t="s">
        <v>415</v>
      </c>
      <c r="L181">
        <v>1354</v>
      </c>
      <c r="N181">
        <v>1010</v>
      </c>
      <c r="O181" t="s">
        <v>230</v>
      </c>
      <c r="P181" t="s">
        <v>230</v>
      </c>
      <c r="Q181">
        <v>1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 t="s">
        <v>3</v>
      </c>
      <c r="AG181">
        <v>0</v>
      </c>
      <c r="AH181">
        <v>3</v>
      </c>
      <c r="AI181">
        <v>-1</v>
      </c>
      <c r="AJ181" t="s">
        <v>3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</row>
    <row r="182" spans="1:44" x14ac:dyDescent="0.2">
      <c r="A182">
        <f>ROW(Source!A349)</f>
        <v>349</v>
      </c>
      <c r="B182">
        <v>54347531</v>
      </c>
      <c r="C182">
        <v>54347517</v>
      </c>
      <c r="D182">
        <v>30541208</v>
      </c>
      <c r="E182">
        <v>30515945</v>
      </c>
      <c r="F182">
        <v>1</v>
      </c>
      <c r="G182">
        <v>30515945</v>
      </c>
      <c r="H182">
        <v>3</v>
      </c>
      <c r="I182" t="s">
        <v>395</v>
      </c>
      <c r="J182" t="s">
        <v>3</v>
      </c>
      <c r="K182" t="s">
        <v>396</v>
      </c>
      <c r="L182">
        <v>1344</v>
      </c>
      <c r="N182">
        <v>1008</v>
      </c>
      <c r="O182" t="s">
        <v>394</v>
      </c>
      <c r="P182" t="s">
        <v>394</v>
      </c>
      <c r="Q182">
        <v>1</v>
      </c>
      <c r="X182">
        <v>5.88</v>
      </c>
      <c r="Y182">
        <v>1</v>
      </c>
      <c r="Z182">
        <v>0</v>
      </c>
      <c r="AA182">
        <v>0</v>
      </c>
      <c r="AB182">
        <v>0</v>
      </c>
      <c r="AC182">
        <v>0</v>
      </c>
      <c r="AD182">
        <v>1</v>
      </c>
      <c r="AE182">
        <v>0</v>
      </c>
      <c r="AF182" t="s">
        <v>3</v>
      </c>
      <c r="AG182">
        <v>5.88</v>
      </c>
      <c r="AH182">
        <v>2</v>
      </c>
      <c r="AI182">
        <v>54347521</v>
      </c>
      <c r="AJ182">
        <v>103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</row>
    <row r="183" spans="1:44" x14ac:dyDescent="0.2">
      <c r="A183">
        <f>ROW(Source!A350)</f>
        <v>350</v>
      </c>
      <c r="B183">
        <v>54347534</v>
      </c>
      <c r="C183">
        <v>54347532</v>
      </c>
      <c r="D183">
        <v>30515951</v>
      </c>
      <c r="E183">
        <v>30515945</v>
      </c>
      <c r="F183">
        <v>1</v>
      </c>
      <c r="G183">
        <v>30515945</v>
      </c>
      <c r="H183">
        <v>1</v>
      </c>
      <c r="I183" t="s">
        <v>380</v>
      </c>
      <c r="J183" t="s">
        <v>3</v>
      </c>
      <c r="K183" t="s">
        <v>381</v>
      </c>
      <c r="L183">
        <v>1191</v>
      </c>
      <c r="N183">
        <v>1013</v>
      </c>
      <c r="O183" t="s">
        <v>382</v>
      </c>
      <c r="P183" t="s">
        <v>382</v>
      </c>
      <c r="Q183">
        <v>1</v>
      </c>
      <c r="X183">
        <v>87.6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1</v>
      </c>
      <c r="AE183">
        <v>1</v>
      </c>
      <c r="AF183" t="s">
        <v>3</v>
      </c>
      <c r="AG183">
        <v>87.6</v>
      </c>
      <c r="AH183">
        <v>2</v>
      </c>
      <c r="AI183">
        <v>54347533</v>
      </c>
      <c r="AJ183">
        <v>104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</row>
    <row r="184" spans="1:44" x14ac:dyDescent="0.2">
      <c r="A184">
        <f>ROW(Source!A351)</f>
        <v>351</v>
      </c>
      <c r="B184">
        <v>54347537</v>
      </c>
      <c r="C184">
        <v>54347535</v>
      </c>
      <c r="D184">
        <v>30515951</v>
      </c>
      <c r="E184">
        <v>30515945</v>
      </c>
      <c r="F184">
        <v>1</v>
      </c>
      <c r="G184">
        <v>30515945</v>
      </c>
      <c r="H184">
        <v>1</v>
      </c>
      <c r="I184" t="s">
        <v>380</v>
      </c>
      <c r="J184" t="s">
        <v>3</v>
      </c>
      <c r="K184" t="s">
        <v>381</v>
      </c>
      <c r="L184">
        <v>1191</v>
      </c>
      <c r="N184">
        <v>1013</v>
      </c>
      <c r="O184" t="s">
        <v>382</v>
      </c>
      <c r="P184" t="s">
        <v>382</v>
      </c>
      <c r="Q184">
        <v>1</v>
      </c>
      <c r="X184">
        <v>2.94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1</v>
      </c>
      <c r="AE184">
        <v>1</v>
      </c>
      <c r="AF184" t="s">
        <v>3</v>
      </c>
      <c r="AG184">
        <v>2.94</v>
      </c>
      <c r="AH184">
        <v>2</v>
      </c>
      <c r="AI184">
        <v>54347536</v>
      </c>
      <c r="AJ184">
        <v>105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</row>
    <row r="185" spans="1:44" x14ac:dyDescent="0.2">
      <c r="A185">
        <f>ROW(Source!A352)</f>
        <v>352</v>
      </c>
      <c r="B185">
        <v>54347540</v>
      </c>
      <c r="C185">
        <v>54347538</v>
      </c>
      <c r="D185">
        <v>30515951</v>
      </c>
      <c r="E185">
        <v>30515945</v>
      </c>
      <c r="F185">
        <v>1</v>
      </c>
      <c r="G185">
        <v>30515945</v>
      </c>
      <c r="H185">
        <v>1</v>
      </c>
      <c r="I185" t="s">
        <v>380</v>
      </c>
      <c r="J185" t="s">
        <v>3</v>
      </c>
      <c r="K185" t="s">
        <v>381</v>
      </c>
      <c r="L185">
        <v>1191</v>
      </c>
      <c r="N185">
        <v>1013</v>
      </c>
      <c r="O185" t="s">
        <v>382</v>
      </c>
      <c r="P185" t="s">
        <v>382</v>
      </c>
      <c r="Q185">
        <v>1</v>
      </c>
      <c r="X185">
        <v>0.21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1</v>
      </c>
      <c r="AE185">
        <v>1</v>
      </c>
      <c r="AF185" t="s">
        <v>3</v>
      </c>
      <c r="AG185">
        <v>0.21</v>
      </c>
      <c r="AH185">
        <v>2</v>
      </c>
      <c r="AI185">
        <v>54347539</v>
      </c>
      <c r="AJ185">
        <v>106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</row>
    <row r="186" spans="1:44" x14ac:dyDescent="0.2">
      <c r="A186">
        <f>ROW(Source!A353)</f>
        <v>353</v>
      </c>
      <c r="B186">
        <v>54347543</v>
      </c>
      <c r="C186">
        <v>54347541</v>
      </c>
      <c r="D186">
        <v>30515951</v>
      </c>
      <c r="E186">
        <v>30515945</v>
      </c>
      <c r="F186">
        <v>1</v>
      </c>
      <c r="G186">
        <v>30515945</v>
      </c>
      <c r="H186">
        <v>1</v>
      </c>
      <c r="I186" t="s">
        <v>380</v>
      </c>
      <c r="J186" t="s">
        <v>3</v>
      </c>
      <c r="K186" t="s">
        <v>381</v>
      </c>
      <c r="L186">
        <v>1191</v>
      </c>
      <c r="N186">
        <v>1013</v>
      </c>
      <c r="O186" t="s">
        <v>382</v>
      </c>
      <c r="P186" t="s">
        <v>382</v>
      </c>
      <c r="Q186">
        <v>1</v>
      </c>
      <c r="X186">
        <v>0.35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1</v>
      </c>
      <c r="AE186">
        <v>1</v>
      </c>
      <c r="AF186" t="s">
        <v>3</v>
      </c>
      <c r="AG186">
        <v>0.35</v>
      </c>
      <c r="AH186">
        <v>2</v>
      </c>
      <c r="AI186">
        <v>54347542</v>
      </c>
      <c r="AJ186">
        <v>107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</row>
    <row r="187" spans="1:44" x14ac:dyDescent="0.2">
      <c r="A187">
        <f>ROW(Source!A354)</f>
        <v>354</v>
      </c>
      <c r="B187">
        <v>54347546</v>
      </c>
      <c r="C187">
        <v>54347544</v>
      </c>
      <c r="D187">
        <v>30515951</v>
      </c>
      <c r="E187">
        <v>30515945</v>
      </c>
      <c r="F187">
        <v>1</v>
      </c>
      <c r="G187">
        <v>30515945</v>
      </c>
      <c r="H187">
        <v>1</v>
      </c>
      <c r="I187" t="s">
        <v>380</v>
      </c>
      <c r="J187" t="s">
        <v>3</v>
      </c>
      <c r="K187" t="s">
        <v>381</v>
      </c>
      <c r="L187">
        <v>1191</v>
      </c>
      <c r="N187">
        <v>1013</v>
      </c>
      <c r="O187" t="s">
        <v>382</v>
      </c>
      <c r="P187" t="s">
        <v>382</v>
      </c>
      <c r="Q187">
        <v>1</v>
      </c>
      <c r="X187">
        <v>0.4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1</v>
      </c>
      <c r="AE187">
        <v>1</v>
      </c>
      <c r="AF187" t="s">
        <v>3</v>
      </c>
      <c r="AG187">
        <v>0.4</v>
      </c>
      <c r="AH187">
        <v>2</v>
      </c>
      <c r="AI187">
        <v>54347545</v>
      </c>
      <c r="AJ187">
        <v>108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</row>
    <row r="188" spans="1:44" x14ac:dyDescent="0.2">
      <c r="A188">
        <f>ROW(Source!A355)</f>
        <v>355</v>
      </c>
      <c r="B188">
        <v>54347551</v>
      </c>
      <c r="C188">
        <v>54347547</v>
      </c>
      <c r="D188">
        <v>30515951</v>
      </c>
      <c r="E188">
        <v>30515945</v>
      </c>
      <c r="F188">
        <v>1</v>
      </c>
      <c r="G188">
        <v>30515945</v>
      </c>
      <c r="H188">
        <v>1</v>
      </c>
      <c r="I188" t="s">
        <v>380</v>
      </c>
      <c r="J188" t="s">
        <v>3</v>
      </c>
      <c r="K188" t="s">
        <v>381</v>
      </c>
      <c r="L188">
        <v>1191</v>
      </c>
      <c r="N188">
        <v>1013</v>
      </c>
      <c r="O188" t="s">
        <v>382</v>
      </c>
      <c r="P188" t="s">
        <v>382</v>
      </c>
      <c r="Q188">
        <v>1</v>
      </c>
      <c r="X188">
        <v>1.27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1</v>
      </c>
      <c r="AE188">
        <v>1</v>
      </c>
      <c r="AF188" t="s">
        <v>3</v>
      </c>
      <c r="AG188">
        <v>1.27</v>
      </c>
      <c r="AH188">
        <v>2</v>
      </c>
      <c r="AI188">
        <v>54347548</v>
      </c>
      <c r="AJ188">
        <v>109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</row>
    <row r="189" spans="1:44" x14ac:dyDescent="0.2">
      <c r="A189">
        <f>ROW(Source!A355)</f>
        <v>355</v>
      </c>
      <c r="B189">
        <v>54347552</v>
      </c>
      <c r="C189">
        <v>54347547</v>
      </c>
      <c r="D189">
        <v>30596074</v>
      </c>
      <c r="E189">
        <v>1</v>
      </c>
      <c r="F189">
        <v>1</v>
      </c>
      <c r="G189">
        <v>30515945</v>
      </c>
      <c r="H189">
        <v>2</v>
      </c>
      <c r="I189" t="s">
        <v>397</v>
      </c>
      <c r="J189" t="s">
        <v>398</v>
      </c>
      <c r="K189" t="s">
        <v>399</v>
      </c>
      <c r="L189">
        <v>1367</v>
      </c>
      <c r="N189">
        <v>1011</v>
      </c>
      <c r="O189" t="s">
        <v>162</v>
      </c>
      <c r="P189" t="s">
        <v>162</v>
      </c>
      <c r="Q189">
        <v>1</v>
      </c>
      <c r="X189">
        <v>7.0000000000000007E-2</v>
      </c>
      <c r="Y189">
        <v>0</v>
      </c>
      <c r="Z189">
        <v>76.81</v>
      </c>
      <c r="AA189">
        <v>14.36</v>
      </c>
      <c r="AB189">
        <v>0</v>
      </c>
      <c r="AC189">
        <v>0</v>
      </c>
      <c r="AD189">
        <v>1</v>
      </c>
      <c r="AE189">
        <v>0</v>
      </c>
      <c r="AF189" t="s">
        <v>3</v>
      </c>
      <c r="AG189">
        <v>7.0000000000000007E-2</v>
      </c>
      <c r="AH189">
        <v>2</v>
      </c>
      <c r="AI189">
        <v>54347549</v>
      </c>
      <c r="AJ189">
        <v>110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</row>
    <row r="190" spans="1:44" x14ac:dyDescent="0.2">
      <c r="A190">
        <f>ROW(Source!A355)</f>
        <v>355</v>
      </c>
      <c r="B190">
        <v>54347553</v>
      </c>
      <c r="C190">
        <v>54347547</v>
      </c>
      <c r="D190">
        <v>30595422</v>
      </c>
      <c r="E190">
        <v>1</v>
      </c>
      <c r="F190">
        <v>1</v>
      </c>
      <c r="G190">
        <v>30515945</v>
      </c>
      <c r="H190">
        <v>2</v>
      </c>
      <c r="I190" t="s">
        <v>389</v>
      </c>
      <c r="J190" t="s">
        <v>390</v>
      </c>
      <c r="K190" t="s">
        <v>391</v>
      </c>
      <c r="L190">
        <v>1367</v>
      </c>
      <c r="N190">
        <v>1011</v>
      </c>
      <c r="O190" t="s">
        <v>162</v>
      </c>
      <c r="P190" t="s">
        <v>162</v>
      </c>
      <c r="Q190">
        <v>1</v>
      </c>
      <c r="X190">
        <v>0.06</v>
      </c>
      <c r="Y190">
        <v>0</v>
      </c>
      <c r="Z190">
        <v>202.53</v>
      </c>
      <c r="AA190">
        <v>18</v>
      </c>
      <c r="AB190">
        <v>0</v>
      </c>
      <c r="AC190">
        <v>0</v>
      </c>
      <c r="AD190">
        <v>1</v>
      </c>
      <c r="AE190">
        <v>0</v>
      </c>
      <c r="AF190" t="s">
        <v>3</v>
      </c>
      <c r="AG190">
        <v>0.06</v>
      </c>
      <c r="AH190">
        <v>2</v>
      </c>
      <c r="AI190">
        <v>54347550</v>
      </c>
      <c r="AJ190">
        <v>111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</row>
    <row r="191" spans="1:44" x14ac:dyDescent="0.2">
      <c r="A191">
        <f>ROW(Source!A355)</f>
        <v>355</v>
      </c>
      <c r="B191">
        <v>54347554</v>
      </c>
      <c r="C191">
        <v>54347547</v>
      </c>
      <c r="D191">
        <v>30531517</v>
      </c>
      <c r="E191">
        <v>30515945</v>
      </c>
      <c r="F191">
        <v>1</v>
      </c>
      <c r="G191">
        <v>30515945</v>
      </c>
      <c r="H191">
        <v>3</v>
      </c>
      <c r="I191" t="s">
        <v>405</v>
      </c>
      <c r="J191" t="s">
        <v>3</v>
      </c>
      <c r="K191" t="s">
        <v>406</v>
      </c>
      <c r="L191">
        <v>1348</v>
      </c>
      <c r="N191">
        <v>1009</v>
      </c>
      <c r="O191" t="s">
        <v>407</v>
      </c>
      <c r="P191" t="s">
        <v>407</v>
      </c>
      <c r="Q191">
        <v>1000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 t="s">
        <v>3</v>
      </c>
      <c r="AG191">
        <v>0</v>
      </c>
      <c r="AH191">
        <v>3</v>
      </c>
      <c r="AI191">
        <v>-1</v>
      </c>
      <c r="AJ191" t="s">
        <v>3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</row>
    <row r="192" spans="1:44" x14ac:dyDescent="0.2">
      <c r="A192">
        <f>ROW(Source!A355)</f>
        <v>355</v>
      </c>
      <c r="B192">
        <v>54347555</v>
      </c>
      <c r="C192">
        <v>54347547</v>
      </c>
      <c r="D192">
        <v>30532013</v>
      </c>
      <c r="E192">
        <v>30515945</v>
      </c>
      <c r="F192">
        <v>1</v>
      </c>
      <c r="G192">
        <v>30515945</v>
      </c>
      <c r="H192">
        <v>3</v>
      </c>
      <c r="I192" t="s">
        <v>408</v>
      </c>
      <c r="J192" t="s">
        <v>3</v>
      </c>
      <c r="K192" t="s">
        <v>409</v>
      </c>
      <c r="L192">
        <v>1354</v>
      </c>
      <c r="N192">
        <v>1010</v>
      </c>
      <c r="O192" t="s">
        <v>230</v>
      </c>
      <c r="P192" t="s">
        <v>230</v>
      </c>
      <c r="Q192">
        <v>1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 t="s">
        <v>3</v>
      </c>
      <c r="AG192">
        <v>0</v>
      </c>
      <c r="AH192">
        <v>3</v>
      </c>
      <c r="AI192">
        <v>-1</v>
      </c>
      <c r="AJ192" t="s">
        <v>3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</row>
    <row r="193" spans="1:44" x14ac:dyDescent="0.2">
      <c r="A193">
        <f>ROW(Source!A355)</f>
        <v>355</v>
      </c>
      <c r="B193">
        <v>54347556</v>
      </c>
      <c r="C193">
        <v>54347547</v>
      </c>
      <c r="D193">
        <v>30536867</v>
      </c>
      <c r="E193">
        <v>30515945</v>
      </c>
      <c r="F193">
        <v>1</v>
      </c>
      <c r="G193">
        <v>30515945</v>
      </c>
      <c r="H193">
        <v>3</v>
      </c>
      <c r="I193" t="s">
        <v>403</v>
      </c>
      <c r="J193" t="s">
        <v>3</v>
      </c>
      <c r="K193" t="s">
        <v>404</v>
      </c>
      <c r="L193">
        <v>1303</v>
      </c>
      <c r="N193">
        <v>1003</v>
      </c>
      <c r="O193" t="s">
        <v>222</v>
      </c>
      <c r="P193" t="s">
        <v>222</v>
      </c>
      <c r="Q193">
        <v>1000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 t="s">
        <v>3</v>
      </c>
      <c r="AG193">
        <v>0</v>
      </c>
      <c r="AH193">
        <v>3</v>
      </c>
      <c r="AI193">
        <v>-1</v>
      </c>
      <c r="AJ193" t="s">
        <v>3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</row>
    <row r="194" spans="1:44" x14ac:dyDescent="0.2">
      <c r="A194">
        <f>ROW(Source!A355)</f>
        <v>355</v>
      </c>
      <c r="B194">
        <v>54347557</v>
      </c>
      <c r="C194">
        <v>54347547</v>
      </c>
      <c r="D194">
        <v>30531680</v>
      </c>
      <c r="E194">
        <v>30515945</v>
      </c>
      <c r="F194">
        <v>1</v>
      </c>
      <c r="G194">
        <v>30515945</v>
      </c>
      <c r="H194">
        <v>3</v>
      </c>
      <c r="I194" t="s">
        <v>410</v>
      </c>
      <c r="J194" t="s">
        <v>3</v>
      </c>
      <c r="K194" t="s">
        <v>411</v>
      </c>
      <c r="L194">
        <v>1348</v>
      </c>
      <c r="N194">
        <v>1009</v>
      </c>
      <c r="O194" t="s">
        <v>407</v>
      </c>
      <c r="P194" t="s">
        <v>407</v>
      </c>
      <c r="Q194">
        <v>1000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 t="s">
        <v>3</v>
      </c>
      <c r="AG194">
        <v>0</v>
      </c>
      <c r="AH194">
        <v>3</v>
      </c>
      <c r="AI194">
        <v>-1</v>
      </c>
      <c r="AJ194" t="s">
        <v>3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</row>
    <row r="195" spans="1:44" x14ac:dyDescent="0.2">
      <c r="A195">
        <f>ROW(Source!A355)</f>
        <v>355</v>
      </c>
      <c r="B195">
        <v>54347558</v>
      </c>
      <c r="C195">
        <v>54347547</v>
      </c>
      <c r="D195">
        <v>30532380</v>
      </c>
      <c r="E195">
        <v>30515945</v>
      </c>
      <c r="F195">
        <v>1</v>
      </c>
      <c r="G195">
        <v>30515945</v>
      </c>
      <c r="H195">
        <v>3</v>
      </c>
      <c r="I195" t="s">
        <v>412</v>
      </c>
      <c r="J195" t="s">
        <v>3</v>
      </c>
      <c r="K195" t="s">
        <v>413</v>
      </c>
      <c r="L195">
        <v>1354</v>
      </c>
      <c r="N195">
        <v>1010</v>
      </c>
      <c r="O195" t="s">
        <v>230</v>
      </c>
      <c r="P195" t="s">
        <v>230</v>
      </c>
      <c r="Q195">
        <v>1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 t="s">
        <v>3</v>
      </c>
      <c r="AG195">
        <v>0</v>
      </c>
      <c r="AH195">
        <v>3</v>
      </c>
      <c r="AI195">
        <v>-1</v>
      </c>
      <c r="AJ195" t="s">
        <v>3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</row>
    <row r="196" spans="1:44" x14ac:dyDescent="0.2">
      <c r="A196">
        <f>ROW(Source!A355)</f>
        <v>355</v>
      </c>
      <c r="B196">
        <v>54347559</v>
      </c>
      <c r="C196">
        <v>54347547</v>
      </c>
      <c r="D196">
        <v>30533233</v>
      </c>
      <c r="E196">
        <v>30515945</v>
      </c>
      <c r="F196">
        <v>1</v>
      </c>
      <c r="G196">
        <v>30515945</v>
      </c>
      <c r="H196">
        <v>3</v>
      </c>
      <c r="I196" t="s">
        <v>414</v>
      </c>
      <c r="J196" t="s">
        <v>3</v>
      </c>
      <c r="K196" t="s">
        <v>415</v>
      </c>
      <c r="L196">
        <v>1354</v>
      </c>
      <c r="N196">
        <v>1010</v>
      </c>
      <c r="O196" t="s">
        <v>230</v>
      </c>
      <c r="P196" t="s">
        <v>230</v>
      </c>
      <c r="Q196">
        <v>1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 t="s">
        <v>3</v>
      </c>
      <c r="AG196">
        <v>0</v>
      </c>
      <c r="AH196">
        <v>3</v>
      </c>
      <c r="AI196">
        <v>-1</v>
      </c>
      <c r="AJ196" t="s">
        <v>3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</row>
    <row r="197" spans="1:44" x14ac:dyDescent="0.2">
      <c r="A197">
        <f>ROW(Source!A356)</f>
        <v>356</v>
      </c>
      <c r="B197">
        <v>54347562</v>
      </c>
      <c r="C197">
        <v>54347560</v>
      </c>
      <c r="D197">
        <v>30515951</v>
      </c>
      <c r="E197">
        <v>30515945</v>
      </c>
      <c r="F197">
        <v>1</v>
      </c>
      <c r="G197">
        <v>30515945</v>
      </c>
      <c r="H197">
        <v>1</v>
      </c>
      <c r="I197" t="s">
        <v>380</v>
      </c>
      <c r="J197" t="s">
        <v>3</v>
      </c>
      <c r="K197" t="s">
        <v>381</v>
      </c>
      <c r="L197">
        <v>1191</v>
      </c>
      <c r="N197">
        <v>1013</v>
      </c>
      <c r="O197" t="s">
        <v>382</v>
      </c>
      <c r="P197" t="s">
        <v>382</v>
      </c>
      <c r="Q197">
        <v>1</v>
      </c>
      <c r="X197">
        <v>3.98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1</v>
      </c>
      <c r="AE197">
        <v>1</v>
      </c>
      <c r="AF197" t="s">
        <v>3</v>
      </c>
      <c r="AG197">
        <v>3.98</v>
      </c>
      <c r="AH197">
        <v>2</v>
      </c>
      <c r="AI197">
        <v>54347561</v>
      </c>
      <c r="AJ197">
        <v>112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</row>
    <row r="198" spans="1:44" x14ac:dyDescent="0.2">
      <c r="A198">
        <f>ROW(Source!A357)</f>
        <v>357</v>
      </c>
      <c r="B198">
        <v>54347565</v>
      </c>
      <c r="C198">
        <v>54347563</v>
      </c>
      <c r="D198">
        <v>30515951</v>
      </c>
      <c r="E198">
        <v>30515945</v>
      </c>
      <c r="F198">
        <v>1</v>
      </c>
      <c r="G198">
        <v>30515945</v>
      </c>
      <c r="H198">
        <v>1</v>
      </c>
      <c r="I198" t="s">
        <v>380</v>
      </c>
      <c r="J198" t="s">
        <v>3</v>
      </c>
      <c r="K198" t="s">
        <v>381</v>
      </c>
      <c r="L198">
        <v>1191</v>
      </c>
      <c r="N198">
        <v>1013</v>
      </c>
      <c r="O198" t="s">
        <v>382</v>
      </c>
      <c r="P198" t="s">
        <v>382</v>
      </c>
      <c r="Q198">
        <v>1</v>
      </c>
      <c r="X198">
        <v>9.27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1</v>
      </c>
      <c r="AE198">
        <v>1</v>
      </c>
      <c r="AF198" t="s">
        <v>3</v>
      </c>
      <c r="AG198">
        <v>9.27</v>
      </c>
      <c r="AH198">
        <v>2</v>
      </c>
      <c r="AI198">
        <v>54347564</v>
      </c>
      <c r="AJ198">
        <v>113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</row>
    <row r="199" spans="1:44" x14ac:dyDescent="0.2">
      <c r="A199">
        <f>ROW(Source!A358)</f>
        <v>358</v>
      </c>
      <c r="B199">
        <v>54347568</v>
      </c>
      <c r="C199">
        <v>54347566</v>
      </c>
      <c r="D199">
        <v>30515951</v>
      </c>
      <c r="E199">
        <v>30515945</v>
      </c>
      <c r="F199">
        <v>1</v>
      </c>
      <c r="G199">
        <v>30515945</v>
      </c>
      <c r="H199">
        <v>1</v>
      </c>
      <c r="I199" t="s">
        <v>380</v>
      </c>
      <c r="J199" t="s">
        <v>3</v>
      </c>
      <c r="K199" t="s">
        <v>381</v>
      </c>
      <c r="L199">
        <v>1191</v>
      </c>
      <c r="N199">
        <v>1013</v>
      </c>
      <c r="O199" t="s">
        <v>382</v>
      </c>
      <c r="P199" t="s">
        <v>382</v>
      </c>
      <c r="Q199">
        <v>1</v>
      </c>
      <c r="X199">
        <v>10.3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1</v>
      </c>
      <c r="AE199">
        <v>1</v>
      </c>
      <c r="AF199" t="s">
        <v>3</v>
      </c>
      <c r="AG199">
        <v>10.3</v>
      </c>
      <c r="AH199">
        <v>2</v>
      </c>
      <c r="AI199">
        <v>54347567</v>
      </c>
      <c r="AJ199">
        <v>114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</row>
    <row r="200" spans="1:44" x14ac:dyDescent="0.2">
      <c r="A200">
        <f>ROW(Source!A359)</f>
        <v>359</v>
      </c>
      <c r="B200">
        <v>54347571</v>
      </c>
      <c r="C200">
        <v>54347569</v>
      </c>
      <c r="D200">
        <v>30515951</v>
      </c>
      <c r="E200">
        <v>30515945</v>
      </c>
      <c r="F200">
        <v>1</v>
      </c>
      <c r="G200">
        <v>30515945</v>
      </c>
      <c r="H200">
        <v>1</v>
      </c>
      <c r="I200" t="s">
        <v>380</v>
      </c>
      <c r="J200" t="s">
        <v>3</v>
      </c>
      <c r="K200" t="s">
        <v>381</v>
      </c>
      <c r="L200">
        <v>1191</v>
      </c>
      <c r="N200">
        <v>1013</v>
      </c>
      <c r="O200" t="s">
        <v>382</v>
      </c>
      <c r="P200" t="s">
        <v>382</v>
      </c>
      <c r="Q200">
        <v>1</v>
      </c>
      <c r="X200">
        <v>18.5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1</v>
      </c>
      <c r="AE200">
        <v>1</v>
      </c>
      <c r="AF200" t="s">
        <v>3</v>
      </c>
      <c r="AG200">
        <v>18.5</v>
      </c>
      <c r="AH200">
        <v>2</v>
      </c>
      <c r="AI200">
        <v>54347570</v>
      </c>
      <c r="AJ200">
        <v>115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</row>
    <row r="201" spans="1:44" x14ac:dyDescent="0.2">
      <c r="A201">
        <f>ROW(Source!A360)</f>
        <v>360</v>
      </c>
      <c r="B201">
        <v>54347574</v>
      </c>
      <c r="C201">
        <v>54347572</v>
      </c>
      <c r="D201">
        <v>30515951</v>
      </c>
      <c r="E201">
        <v>30515945</v>
      </c>
      <c r="F201">
        <v>1</v>
      </c>
      <c r="G201">
        <v>30515945</v>
      </c>
      <c r="H201">
        <v>1</v>
      </c>
      <c r="I201" t="s">
        <v>380</v>
      </c>
      <c r="J201" t="s">
        <v>3</v>
      </c>
      <c r="K201" t="s">
        <v>381</v>
      </c>
      <c r="L201">
        <v>1191</v>
      </c>
      <c r="N201">
        <v>1013</v>
      </c>
      <c r="O201" t="s">
        <v>382</v>
      </c>
      <c r="P201" t="s">
        <v>382</v>
      </c>
      <c r="Q201">
        <v>1</v>
      </c>
      <c r="X201">
        <v>18.5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1</v>
      </c>
      <c r="AE201">
        <v>1</v>
      </c>
      <c r="AF201" t="s">
        <v>3</v>
      </c>
      <c r="AG201">
        <v>18.5</v>
      </c>
      <c r="AH201">
        <v>2</v>
      </c>
      <c r="AI201">
        <v>54347573</v>
      </c>
      <c r="AJ201">
        <v>116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</row>
    <row r="202" spans="1:44" x14ac:dyDescent="0.2">
      <c r="A202">
        <f>ROW(Source!A488)</f>
        <v>488</v>
      </c>
      <c r="B202">
        <v>54347770</v>
      </c>
      <c r="C202">
        <v>54347768</v>
      </c>
      <c r="D202">
        <v>30515951</v>
      </c>
      <c r="E202">
        <v>30515945</v>
      </c>
      <c r="F202">
        <v>1</v>
      </c>
      <c r="G202">
        <v>30515945</v>
      </c>
      <c r="H202">
        <v>1</v>
      </c>
      <c r="I202" t="s">
        <v>380</v>
      </c>
      <c r="J202" t="s">
        <v>3</v>
      </c>
      <c r="K202" t="s">
        <v>381</v>
      </c>
      <c r="L202">
        <v>1191</v>
      </c>
      <c r="N202">
        <v>1013</v>
      </c>
      <c r="O202" t="s">
        <v>382</v>
      </c>
      <c r="P202" t="s">
        <v>382</v>
      </c>
      <c r="Q202">
        <v>1</v>
      </c>
      <c r="X202">
        <v>1.8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1</v>
      </c>
      <c r="AE202">
        <v>1</v>
      </c>
      <c r="AF202" t="s">
        <v>3</v>
      </c>
      <c r="AG202">
        <v>1.8</v>
      </c>
      <c r="AH202">
        <v>2</v>
      </c>
      <c r="AI202">
        <v>54347769</v>
      </c>
      <c r="AJ202">
        <v>117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</row>
    <row r="203" spans="1:44" x14ac:dyDescent="0.2">
      <c r="A203">
        <f>ROW(Source!A489)</f>
        <v>489</v>
      </c>
      <c r="B203">
        <v>54347773</v>
      </c>
      <c r="C203">
        <v>54347771</v>
      </c>
      <c r="D203">
        <v>30515951</v>
      </c>
      <c r="E203">
        <v>30515945</v>
      </c>
      <c r="F203">
        <v>1</v>
      </c>
      <c r="G203">
        <v>30515945</v>
      </c>
      <c r="H203">
        <v>1</v>
      </c>
      <c r="I203" t="s">
        <v>380</v>
      </c>
      <c r="J203" t="s">
        <v>3</v>
      </c>
      <c r="K203" t="s">
        <v>381</v>
      </c>
      <c r="L203">
        <v>1191</v>
      </c>
      <c r="N203">
        <v>1013</v>
      </c>
      <c r="O203" t="s">
        <v>382</v>
      </c>
      <c r="P203" t="s">
        <v>382</v>
      </c>
      <c r="Q203">
        <v>1</v>
      </c>
      <c r="X203">
        <v>5.4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1</v>
      </c>
      <c r="AE203">
        <v>1</v>
      </c>
      <c r="AF203" t="s">
        <v>3</v>
      </c>
      <c r="AG203">
        <v>5.4</v>
      </c>
      <c r="AH203">
        <v>2</v>
      </c>
      <c r="AI203">
        <v>54347772</v>
      </c>
      <c r="AJ203">
        <v>118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</row>
    <row r="204" spans="1:44" x14ac:dyDescent="0.2">
      <c r="A204">
        <f>ROW(Source!A490)</f>
        <v>490</v>
      </c>
      <c r="B204">
        <v>54347776</v>
      </c>
      <c r="C204">
        <v>54347774</v>
      </c>
      <c r="D204">
        <v>30515951</v>
      </c>
      <c r="E204">
        <v>30515945</v>
      </c>
      <c r="F204">
        <v>1</v>
      </c>
      <c r="G204">
        <v>30515945</v>
      </c>
      <c r="H204">
        <v>1</v>
      </c>
      <c r="I204" t="s">
        <v>380</v>
      </c>
      <c r="J204" t="s">
        <v>3</v>
      </c>
      <c r="K204" t="s">
        <v>381</v>
      </c>
      <c r="L204">
        <v>1191</v>
      </c>
      <c r="N204">
        <v>1013</v>
      </c>
      <c r="O204" t="s">
        <v>382</v>
      </c>
      <c r="P204" t="s">
        <v>382</v>
      </c>
      <c r="Q204">
        <v>1</v>
      </c>
      <c r="X204">
        <v>1.8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1</v>
      </c>
      <c r="AE204">
        <v>1</v>
      </c>
      <c r="AF204" t="s">
        <v>3</v>
      </c>
      <c r="AG204">
        <v>1.8</v>
      </c>
      <c r="AH204">
        <v>2</v>
      </c>
      <c r="AI204">
        <v>54347775</v>
      </c>
      <c r="AJ204">
        <v>119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</row>
    <row r="205" spans="1:44" x14ac:dyDescent="0.2">
      <c r="A205">
        <f>ROW(Source!A491)</f>
        <v>491</v>
      </c>
      <c r="B205">
        <v>54347779</v>
      </c>
      <c r="C205">
        <v>54347777</v>
      </c>
      <c r="D205">
        <v>30515951</v>
      </c>
      <c r="E205">
        <v>30515945</v>
      </c>
      <c r="F205">
        <v>1</v>
      </c>
      <c r="G205">
        <v>30515945</v>
      </c>
      <c r="H205">
        <v>1</v>
      </c>
      <c r="I205" t="s">
        <v>380</v>
      </c>
      <c r="J205" t="s">
        <v>3</v>
      </c>
      <c r="K205" t="s">
        <v>381</v>
      </c>
      <c r="L205">
        <v>1191</v>
      </c>
      <c r="N205">
        <v>1013</v>
      </c>
      <c r="O205" t="s">
        <v>382</v>
      </c>
      <c r="P205" t="s">
        <v>382</v>
      </c>
      <c r="Q205">
        <v>1</v>
      </c>
      <c r="X205">
        <v>2.7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1</v>
      </c>
      <c r="AE205">
        <v>1</v>
      </c>
      <c r="AF205" t="s">
        <v>3</v>
      </c>
      <c r="AG205">
        <v>2.7</v>
      </c>
      <c r="AH205">
        <v>2</v>
      </c>
      <c r="AI205">
        <v>54347778</v>
      </c>
      <c r="AJ205">
        <v>120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</row>
    <row r="206" spans="1:44" x14ac:dyDescent="0.2">
      <c r="A206">
        <f>ROW(Source!A492)</f>
        <v>492</v>
      </c>
      <c r="B206">
        <v>54347782</v>
      </c>
      <c r="C206">
        <v>54347780</v>
      </c>
      <c r="D206">
        <v>30515951</v>
      </c>
      <c r="E206">
        <v>30515945</v>
      </c>
      <c r="F206">
        <v>1</v>
      </c>
      <c r="G206">
        <v>30515945</v>
      </c>
      <c r="H206">
        <v>1</v>
      </c>
      <c r="I206" t="s">
        <v>380</v>
      </c>
      <c r="J206" t="s">
        <v>3</v>
      </c>
      <c r="K206" t="s">
        <v>381</v>
      </c>
      <c r="L206">
        <v>1191</v>
      </c>
      <c r="N206">
        <v>1013</v>
      </c>
      <c r="O206" t="s">
        <v>382</v>
      </c>
      <c r="P206" t="s">
        <v>382</v>
      </c>
      <c r="Q206">
        <v>1</v>
      </c>
      <c r="X206">
        <v>1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1</v>
      </c>
      <c r="AE206">
        <v>1</v>
      </c>
      <c r="AF206" t="s">
        <v>3</v>
      </c>
      <c r="AG206">
        <v>1</v>
      </c>
      <c r="AH206">
        <v>2</v>
      </c>
      <c r="AI206">
        <v>54347781</v>
      </c>
      <c r="AJ206">
        <v>121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</row>
    <row r="207" spans="1:44" x14ac:dyDescent="0.2">
      <c r="A207">
        <f>ROW(Source!A493)</f>
        <v>493</v>
      </c>
      <c r="B207">
        <v>54347785</v>
      </c>
      <c r="C207">
        <v>54347783</v>
      </c>
      <c r="D207">
        <v>30515951</v>
      </c>
      <c r="E207">
        <v>30515945</v>
      </c>
      <c r="F207">
        <v>1</v>
      </c>
      <c r="G207">
        <v>30515945</v>
      </c>
      <c r="H207">
        <v>1</v>
      </c>
      <c r="I207" t="s">
        <v>380</v>
      </c>
      <c r="J207" t="s">
        <v>3</v>
      </c>
      <c r="K207" t="s">
        <v>381</v>
      </c>
      <c r="L207">
        <v>1191</v>
      </c>
      <c r="N207">
        <v>1013</v>
      </c>
      <c r="O207" t="s">
        <v>382</v>
      </c>
      <c r="P207" t="s">
        <v>382</v>
      </c>
      <c r="Q207">
        <v>1</v>
      </c>
      <c r="X207">
        <v>1.8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1</v>
      </c>
      <c r="AE207">
        <v>1</v>
      </c>
      <c r="AF207" t="s">
        <v>3</v>
      </c>
      <c r="AG207">
        <v>1.8</v>
      </c>
      <c r="AH207">
        <v>2</v>
      </c>
      <c r="AI207">
        <v>54347784</v>
      </c>
      <c r="AJ207">
        <v>122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</row>
    <row r="208" spans="1:44" x14ac:dyDescent="0.2">
      <c r="A208">
        <f>ROW(Source!A494)</f>
        <v>494</v>
      </c>
      <c r="B208">
        <v>54347788</v>
      </c>
      <c r="C208">
        <v>54347786</v>
      </c>
      <c r="D208">
        <v>30515951</v>
      </c>
      <c r="E208">
        <v>30515945</v>
      </c>
      <c r="F208">
        <v>1</v>
      </c>
      <c r="G208">
        <v>30515945</v>
      </c>
      <c r="H208">
        <v>1</v>
      </c>
      <c r="I208" t="s">
        <v>380</v>
      </c>
      <c r="J208" t="s">
        <v>3</v>
      </c>
      <c r="K208" t="s">
        <v>381</v>
      </c>
      <c r="L208">
        <v>1191</v>
      </c>
      <c r="N208">
        <v>1013</v>
      </c>
      <c r="O208" t="s">
        <v>382</v>
      </c>
      <c r="P208" t="s">
        <v>382</v>
      </c>
      <c r="Q208">
        <v>1</v>
      </c>
      <c r="X208">
        <v>3.6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1</v>
      </c>
      <c r="AE208">
        <v>1</v>
      </c>
      <c r="AF208" t="s">
        <v>3</v>
      </c>
      <c r="AG208">
        <v>3.6</v>
      </c>
      <c r="AH208">
        <v>2</v>
      </c>
      <c r="AI208">
        <v>54347787</v>
      </c>
      <c r="AJ208">
        <v>123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</row>
    <row r="209" spans="1:44" x14ac:dyDescent="0.2">
      <c r="A209">
        <f>ROW(Source!A495)</f>
        <v>495</v>
      </c>
      <c r="B209">
        <v>54347791</v>
      </c>
      <c r="C209">
        <v>54347789</v>
      </c>
      <c r="D209">
        <v>30515951</v>
      </c>
      <c r="E209">
        <v>30515945</v>
      </c>
      <c r="F209">
        <v>1</v>
      </c>
      <c r="G209">
        <v>30515945</v>
      </c>
      <c r="H209">
        <v>1</v>
      </c>
      <c r="I209" t="s">
        <v>380</v>
      </c>
      <c r="J209" t="s">
        <v>3</v>
      </c>
      <c r="K209" t="s">
        <v>381</v>
      </c>
      <c r="L209">
        <v>1191</v>
      </c>
      <c r="N209">
        <v>1013</v>
      </c>
      <c r="O209" t="s">
        <v>382</v>
      </c>
      <c r="P209" t="s">
        <v>382</v>
      </c>
      <c r="Q209">
        <v>1</v>
      </c>
      <c r="X209">
        <v>0.15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1</v>
      </c>
      <c r="AE209">
        <v>1</v>
      </c>
      <c r="AF209" t="s">
        <v>3</v>
      </c>
      <c r="AG209">
        <v>0.15</v>
      </c>
      <c r="AH209">
        <v>2</v>
      </c>
      <c r="AI209">
        <v>54347790</v>
      </c>
      <c r="AJ209">
        <v>124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</row>
    <row r="210" spans="1:44" x14ac:dyDescent="0.2">
      <c r="A210">
        <f>ROW(Source!A568)</f>
        <v>568</v>
      </c>
      <c r="B210">
        <v>54347910</v>
      </c>
      <c r="C210">
        <v>54347907</v>
      </c>
      <c r="D210">
        <v>30515951</v>
      </c>
      <c r="E210">
        <v>30515945</v>
      </c>
      <c r="F210">
        <v>1</v>
      </c>
      <c r="G210">
        <v>30515945</v>
      </c>
      <c r="H210">
        <v>1</v>
      </c>
      <c r="I210" t="s">
        <v>380</v>
      </c>
      <c r="J210" t="s">
        <v>3</v>
      </c>
      <c r="K210" t="s">
        <v>381</v>
      </c>
      <c r="L210">
        <v>1191</v>
      </c>
      <c r="N210">
        <v>1013</v>
      </c>
      <c r="O210" t="s">
        <v>382</v>
      </c>
      <c r="P210" t="s">
        <v>382</v>
      </c>
      <c r="Q210">
        <v>1</v>
      </c>
      <c r="X210">
        <v>1.54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1</v>
      </c>
      <c r="AE210">
        <v>1</v>
      </c>
      <c r="AF210" t="s">
        <v>3</v>
      </c>
      <c r="AG210">
        <v>1.54</v>
      </c>
      <c r="AH210">
        <v>2</v>
      </c>
      <c r="AI210">
        <v>54347908</v>
      </c>
      <c r="AJ210">
        <v>125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</row>
    <row r="211" spans="1:44" x14ac:dyDescent="0.2">
      <c r="A211">
        <f>ROW(Source!A568)</f>
        <v>568</v>
      </c>
      <c r="B211">
        <v>54347911</v>
      </c>
      <c r="C211">
        <v>54347907</v>
      </c>
      <c r="D211">
        <v>30595321</v>
      </c>
      <c r="E211">
        <v>1</v>
      </c>
      <c r="F211">
        <v>1</v>
      </c>
      <c r="G211">
        <v>30515945</v>
      </c>
      <c r="H211">
        <v>2</v>
      </c>
      <c r="I211" t="s">
        <v>383</v>
      </c>
      <c r="J211" t="s">
        <v>384</v>
      </c>
      <c r="K211" t="s">
        <v>385</v>
      </c>
      <c r="L211">
        <v>1367</v>
      </c>
      <c r="N211">
        <v>1011</v>
      </c>
      <c r="O211" t="s">
        <v>162</v>
      </c>
      <c r="P211" t="s">
        <v>162</v>
      </c>
      <c r="Q211">
        <v>1</v>
      </c>
      <c r="X211">
        <v>0.75</v>
      </c>
      <c r="Y211">
        <v>0</v>
      </c>
      <c r="Z211">
        <v>190.93</v>
      </c>
      <c r="AA211">
        <v>18.149999999999999</v>
      </c>
      <c r="AB211">
        <v>0</v>
      </c>
      <c r="AC211">
        <v>0</v>
      </c>
      <c r="AD211">
        <v>1</v>
      </c>
      <c r="AE211">
        <v>0</v>
      </c>
      <c r="AF211" t="s">
        <v>3</v>
      </c>
      <c r="AG211">
        <v>0.75</v>
      </c>
      <c r="AH211">
        <v>2</v>
      </c>
      <c r="AI211">
        <v>54347909</v>
      </c>
      <c r="AJ211">
        <v>126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</row>
    <row r="212" spans="1:44" x14ac:dyDescent="0.2">
      <c r="A212">
        <f>ROW(Source!A569)</f>
        <v>569</v>
      </c>
      <c r="B212">
        <v>54347918</v>
      </c>
      <c r="C212">
        <v>54347912</v>
      </c>
      <c r="D212">
        <v>30515951</v>
      </c>
      <c r="E212">
        <v>30515945</v>
      </c>
      <c r="F212">
        <v>1</v>
      </c>
      <c r="G212">
        <v>30515945</v>
      </c>
      <c r="H212">
        <v>1</v>
      </c>
      <c r="I212" t="s">
        <v>380</v>
      </c>
      <c r="J212" t="s">
        <v>3</v>
      </c>
      <c r="K212" t="s">
        <v>381</v>
      </c>
      <c r="L212">
        <v>1191</v>
      </c>
      <c r="N212">
        <v>1013</v>
      </c>
      <c r="O212" t="s">
        <v>382</v>
      </c>
      <c r="P212" t="s">
        <v>382</v>
      </c>
      <c r="Q212">
        <v>1</v>
      </c>
      <c r="X212">
        <v>51.1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1</v>
      </c>
      <c r="AE212">
        <v>1</v>
      </c>
      <c r="AF212" t="s">
        <v>35</v>
      </c>
      <c r="AG212">
        <v>15.33</v>
      </c>
      <c r="AH212">
        <v>2</v>
      </c>
      <c r="AI212">
        <v>54347913</v>
      </c>
      <c r="AJ212">
        <v>127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</row>
    <row r="213" spans="1:44" x14ac:dyDescent="0.2">
      <c r="A213">
        <f>ROW(Source!A569)</f>
        <v>569</v>
      </c>
      <c r="B213">
        <v>54347919</v>
      </c>
      <c r="C213">
        <v>54347912</v>
      </c>
      <c r="D213">
        <v>30595280</v>
      </c>
      <c r="E213">
        <v>1</v>
      </c>
      <c r="F213">
        <v>1</v>
      </c>
      <c r="G213">
        <v>30515945</v>
      </c>
      <c r="H213">
        <v>2</v>
      </c>
      <c r="I213" t="s">
        <v>386</v>
      </c>
      <c r="J213" t="s">
        <v>387</v>
      </c>
      <c r="K213" t="s">
        <v>388</v>
      </c>
      <c r="L213">
        <v>1367</v>
      </c>
      <c r="N213">
        <v>1011</v>
      </c>
      <c r="O213" t="s">
        <v>162</v>
      </c>
      <c r="P213" t="s">
        <v>162</v>
      </c>
      <c r="Q213">
        <v>1</v>
      </c>
      <c r="X213">
        <v>6.87</v>
      </c>
      <c r="Y213">
        <v>0</v>
      </c>
      <c r="Z213">
        <v>97.24</v>
      </c>
      <c r="AA213">
        <v>12.9</v>
      </c>
      <c r="AB213">
        <v>0</v>
      </c>
      <c r="AC213">
        <v>0</v>
      </c>
      <c r="AD213">
        <v>1</v>
      </c>
      <c r="AE213">
        <v>0</v>
      </c>
      <c r="AF213" t="s">
        <v>35</v>
      </c>
      <c r="AG213">
        <v>2.0609999999999999</v>
      </c>
      <c r="AH213">
        <v>2</v>
      </c>
      <c r="AI213">
        <v>54347914</v>
      </c>
      <c r="AJ213">
        <v>128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</row>
    <row r="214" spans="1:44" x14ac:dyDescent="0.2">
      <c r="A214">
        <f>ROW(Source!A569)</f>
        <v>569</v>
      </c>
      <c r="B214">
        <v>54347920</v>
      </c>
      <c r="C214">
        <v>54347912</v>
      </c>
      <c r="D214">
        <v>30595422</v>
      </c>
      <c r="E214">
        <v>1</v>
      </c>
      <c r="F214">
        <v>1</v>
      </c>
      <c r="G214">
        <v>30515945</v>
      </c>
      <c r="H214">
        <v>2</v>
      </c>
      <c r="I214" t="s">
        <v>389</v>
      </c>
      <c r="J214" t="s">
        <v>390</v>
      </c>
      <c r="K214" t="s">
        <v>391</v>
      </c>
      <c r="L214">
        <v>1367</v>
      </c>
      <c r="N214">
        <v>1011</v>
      </c>
      <c r="O214" t="s">
        <v>162</v>
      </c>
      <c r="P214" t="s">
        <v>162</v>
      </c>
      <c r="Q214">
        <v>1</v>
      </c>
      <c r="X214">
        <v>13</v>
      </c>
      <c r="Y214">
        <v>0</v>
      </c>
      <c r="Z214">
        <v>202.53</v>
      </c>
      <c r="AA214">
        <v>18</v>
      </c>
      <c r="AB214">
        <v>0</v>
      </c>
      <c r="AC214">
        <v>0</v>
      </c>
      <c r="AD214">
        <v>1</v>
      </c>
      <c r="AE214">
        <v>0</v>
      </c>
      <c r="AF214" t="s">
        <v>35</v>
      </c>
      <c r="AG214">
        <v>3.9</v>
      </c>
      <c r="AH214">
        <v>2</v>
      </c>
      <c r="AI214">
        <v>54347915</v>
      </c>
      <c r="AJ214">
        <v>129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</row>
    <row r="215" spans="1:44" x14ac:dyDescent="0.2">
      <c r="A215">
        <f>ROW(Source!A569)</f>
        <v>569</v>
      </c>
      <c r="B215">
        <v>54347921</v>
      </c>
      <c r="C215">
        <v>54347912</v>
      </c>
      <c r="D215">
        <v>30516999</v>
      </c>
      <c r="E215">
        <v>30515945</v>
      </c>
      <c r="F215">
        <v>1</v>
      </c>
      <c r="G215">
        <v>30515945</v>
      </c>
      <c r="H215">
        <v>2</v>
      </c>
      <c r="I215" t="s">
        <v>392</v>
      </c>
      <c r="J215" t="s">
        <v>3</v>
      </c>
      <c r="K215" t="s">
        <v>393</v>
      </c>
      <c r="L215">
        <v>1344</v>
      </c>
      <c r="N215">
        <v>1008</v>
      </c>
      <c r="O215" t="s">
        <v>394</v>
      </c>
      <c r="P215" t="s">
        <v>394</v>
      </c>
      <c r="Q215">
        <v>1</v>
      </c>
      <c r="X215">
        <v>205.45</v>
      </c>
      <c r="Y215">
        <v>0</v>
      </c>
      <c r="Z215">
        <v>1</v>
      </c>
      <c r="AA215">
        <v>0</v>
      </c>
      <c r="AB215">
        <v>0</v>
      </c>
      <c r="AC215">
        <v>0</v>
      </c>
      <c r="AD215">
        <v>1</v>
      </c>
      <c r="AE215">
        <v>0</v>
      </c>
      <c r="AF215" t="s">
        <v>35</v>
      </c>
      <c r="AG215">
        <v>61.634999999999991</v>
      </c>
      <c r="AH215">
        <v>2</v>
      </c>
      <c r="AI215">
        <v>54347916</v>
      </c>
      <c r="AJ215">
        <v>130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</row>
    <row r="216" spans="1:44" x14ac:dyDescent="0.2">
      <c r="A216">
        <f>ROW(Source!A569)</f>
        <v>569</v>
      </c>
      <c r="B216">
        <v>54347922</v>
      </c>
      <c r="C216">
        <v>54347912</v>
      </c>
      <c r="D216">
        <v>30536867</v>
      </c>
      <c r="E216">
        <v>30515945</v>
      </c>
      <c r="F216">
        <v>1</v>
      </c>
      <c r="G216">
        <v>30515945</v>
      </c>
      <c r="H216">
        <v>3</v>
      </c>
      <c r="I216" t="s">
        <v>403</v>
      </c>
      <c r="J216" t="s">
        <v>3</v>
      </c>
      <c r="K216" t="s">
        <v>404</v>
      </c>
      <c r="L216">
        <v>1303</v>
      </c>
      <c r="N216">
        <v>1003</v>
      </c>
      <c r="O216" t="s">
        <v>222</v>
      </c>
      <c r="P216" t="s">
        <v>222</v>
      </c>
      <c r="Q216">
        <v>1000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 t="s">
        <v>34</v>
      </c>
      <c r="AG216">
        <v>0</v>
      </c>
      <c r="AH216">
        <v>3</v>
      </c>
      <c r="AI216">
        <v>-1</v>
      </c>
      <c r="AJ216" t="s">
        <v>3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</row>
    <row r="217" spans="1:44" x14ac:dyDescent="0.2">
      <c r="A217">
        <f>ROW(Source!A569)</f>
        <v>569</v>
      </c>
      <c r="B217">
        <v>54347923</v>
      </c>
      <c r="C217">
        <v>54347912</v>
      </c>
      <c r="D217">
        <v>30541208</v>
      </c>
      <c r="E217">
        <v>30515945</v>
      </c>
      <c r="F217">
        <v>1</v>
      </c>
      <c r="G217">
        <v>30515945</v>
      </c>
      <c r="H217">
        <v>3</v>
      </c>
      <c r="I217" t="s">
        <v>395</v>
      </c>
      <c r="J217" t="s">
        <v>3</v>
      </c>
      <c r="K217" t="s">
        <v>396</v>
      </c>
      <c r="L217">
        <v>1344</v>
      </c>
      <c r="N217">
        <v>1008</v>
      </c>
      <c r="O217" t="s">
        <v>394</v>
      </c>
      <c r="P217" t="s">
        <v>394</v>
      </c>
      <c r="Q217">
        <v>1</v>
      </c>
      <c r="X217">
        <v>67.760000000000005</v>
      </c>
      <c r="Y217">
        <v>1</v>
      </c>
      <c r="Z217">
        <v>0</v>
      </c>
      <c r="AA217">
        <v>0</v>
      </c>
      <c r="AB217">
        <v>0</v>
      </c>
      <c r="AC217">
        <v>0</v>
      </c>
      <c r="AD217">
        <v>1</v>
      </c>
      <c r="AE217">
        <v>0</v>
      </c>
      <c r="AF217" t="s">
        <v>34</v>
      </c>
      <c r="AG217">
        <v>0</v>
      </c>
      <c r="AH217">
        <v>2</v>
      </c>
      <c r="AI217">
        <v>54347917</v>
      </c>
      <c r="AJ217">
        <v>131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</row>
    <row r="218" spans="1:44" x14ac:dyDescent="0.2">
      <c r="A218">
        <f>ROW(Source!A570)</f>
        <v>570</v>
      </c>
      <c r="B218">
        <v>54347928</v>
      </c>
      <c r="C218">
        <v>54347924</v>
      </c>
      <c r="D218">
        <v>30515951</v>
      </c>
      <c r="E218">
        <v>30515945</v>
      </c>
      <c r="F218">
        <v>1</v>
      </c>
      <c r="G218">
        <v>30515945</v>
      </c>
      <c r="H218">
        <v>1</v>
      </c>
      <c r="I218" t="s">
        <v>380</v>
      </c>
      <c r="J218" t="s">
        <v>3</v>
      </c>
      <c r="K218" t="s">
        <v>381</v>
      </c>
      <c r="L218">
        <v>1191</v>
      </c>
      <c r="N218">
        <v>1013</v>
      </c>
      <c r="O218" t="s">
        <v>382</v>
      </c>
      <c r="P218" t="s">
        <v>382</v>
      </c>
      <c r="Q218">
        <v>1</v>
      </c>
      <c r="X218">
        <v>1.27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1</v>
      </c>
      <c r="AE218">
        <v>1</v>
      </c>
      <c r="AF218" t="s">
        <v>35</v>
      </c>
      <c r="AG218">
        <v>0.38100000000000001</v>
      </c>
      <c r="AH218">
        <v>2</v>
      </c>
      <c r="AI218">
        <v>54347925</v>
      </c>
      <c r="AJ218">
        <v>132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</row>
    <row r="219" spans="1:44" x14ac:dyDescent="0.2">
      <c r="A219">
        <f>ROW(Source!A570)</f>
        <v>570</v>
      </c>
      <c r="B219">
        <v>54347929</v>
      </c>
      <c r="C219">
        <v>54347924</v>
      </c>
      <c r="D219">
        <v>30596074</v>
      </c>
      <c r="E219">
        <v>1</v>
      </c>
      <c r="F219">
        <v>1</v>
      </c>
      <c r="G219">
        <v>30515945</v>
      </c>
      <c r="H219">
        <v>2</v>
      </c>
      <c r="I219" t="s">
        <v>397</v>
      </c>
      <c r="J219" t="s">
        <v>398</v>
      </c>
      <c r="K219" t="s">
        <v>399</v>
      </c>
      <c r="L219">
        <v>1367</v>
      </c>
      <c r="N219">
        <v>1011</v>
      </c>
      <c r="O219" t="s">
        <v>162</v>
      </c>
      <c r="P219" t="s">
        <v>162</v>
      </c>
      <c r="Q219">
        <v>1</v>
      </c>
      <c r="X219">
        <v>7.0000000000000007E-2</v>
      </c>
      <c r="Y219">
        <v>0</v>
      </c>
      <c r="Z219">
        <v>76.81</v>
      </c>
      <c r="AA219">
        <v>14.36</v>
      </c>
      <c r="AB219">
        <v>0</v>
      </c>
      <c r="AC219">
        <v>0</v>
      </c>
      <c r="AD219">
        <v>1</v>
      </c>
      <c r="AE219">
        <v>0</v>
      </c>
      <c r="AF219" t="s">
        <v>35</v>
      </c>
      <c r="AG219">
        <v>2.1000000000000001E-2</v>
      </c>
      <c r="AH219">
        <v>2</v>
      </c>
      <c r="AI219">
        <v>54347926</v>
      </c>
      <c r="AJ219">
        <v>133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</row>
    <row r="220" spans="1:44" x14ac:dyDescent="0.2">
      <c r="A220">
        <f>ROW(Source!A570)</f>
        <v>570</v>
      </c>
      <c r="B220">
        <v>54347930</v>
      </c>
      <c r="C220">
        <v>54347924</v>
      </c>
      <c r="D220">
        <v>30595422</v>
      </c>
      <c r="E220">
        <v>1</v>
      </c>
      <c r="F220">
        <v>1</v>
      </c>
      <c r="G220">
        <v>30515945</v>
      </c>
      <c r="H220">
        <v>2</v>
      </c>
      <c r="I220" t="s">
        <v>389</v>
      </c>
      <c r="J220" t="s">
        <v>390</v>
      </c>
      <c r="K220" t="s">
        <v>391</v>
      </c>
      <c r="L220">
        <v>1367</v>
      </c>
      <c r="N220">
        <v>1011</v>
      </c>
      <c r="O220" t="s">
        <v>162</v>
      </c>
      <c r="P220" t="s">
        <v>162</v>
      </c>
      <c r="Q220">
        <v>1</v>
      </c>
      <c r="X220">
        <v>0.06</v>
      </c>
      <c r="Y220">
        <v>0</v>
      </c>
      <c r="Z220">
        <v>202.53</v>
      </c>
      <c r="AA220">
        <v>18</v>
      </c>
      <c r="AB220">
        <v>0</v>
      </c>
      <c r="AC220">
        <v>0</v>
      </c>
      <c r="AD220">
        <v>1</v>
      </c>
      <c r="AE220">
        <v>0</v>
      </c>
      <c r="AF220" t="s">
        <v>35</v>
      </c>
      <c r="AG220">
        <v>1.7999999999999999E-2</v>
      </c>
      <c r="AH220">
        <v>2</v>
      </c>
      <c r="AI220">
        <v>54347927</v>
      </c>
      <c r="AJ220">
        <v>134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</row>
    <row r="221" spans="1:44" x14ac:dyDescent="0.2">
      <c r="A221">
        <f>ROW(Source!A570)</f>
        <v>570</v>
      </c>
      <c r="B221">
        <v>54347931</v>
      </c>
      <c r="C221">
        <v>54347924</v>
      </c>
      <c r="D221">
        <v>30531517</v>
      </c>
      <c r="E221">
        <v>30515945</v>
      </c>
      <c r="F221">
        <v>1</v>
      </c>
      <c r="G221">
        <v>30515945</v>
      </c>
      <c r="H221">
        <v>3</v>
      </c>
      <c r="I221" t="s">
        <v>405</v>
      </c>
      <c r="J221" t="s">
        <v>3</v>
      </c>
      <c r="K221" t="s">
        <v>406</v>
      </c>
      <c r="L221">
        <v>1348</v>
      </c>
      <c r="N221">
        <v>1009</v>
      </c>
      <c r="O221" t="s">
        <v>407</v>
      </c>
      <c r="P221" t="s">
        <v>407</v>
      </c>
      <c r="Q221">
        <v>1000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 t="s">
        <v>34</v>
      </c>
      <c r="AG221">
        <v>0</v>
      </c>
      <c r="AH221">
        <v>3</v>
      </c>
      <c r="AI221">
        <v>-1</v>
      </c>
      <c r="AJ221" t="s">
        <v>3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</row>
    <row r="222" spans="1:44" x14ac:dyDescent="0.2">
      <c r="A222">
        <f>ROW(Source!A570)</f>
        <v>570</v>
      </c>
      <c r="B222">
        <v>54347932</v>
      </c>
      <c r="C222">
        <v>54347924</v>
      </c>
      <c r="D222">
        <v>30532013</v>
      </c>
      <c r="E222">
        <v>30515945</v>
      </c>
      <c r="F222">
        <v>1</v>
      </c>
      <c r="G222">
        <v>30515945</v>
      </c>
      <c r="H222">
        <v>3</v>
      </c>
      <c r="I222" t="s">
        <v>408</v>
      </c>
      <c r="J222" t="s">
        <v>3</v>
      </c>
      <c r="K222" t="s">
        <v>409</v>
      </c>
      <c r="L222">
        <v>1354</v>
      </c>
      <c r="N222">
        <v>1010</v>
      </c>
      <c r="O222" t="s">
        <v>230</v>
      </c>
      <c r="P222" t="s">
        <v>230</v>
      </c>
      <c r="Q222">
        <v>1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 t="s">
        <v>34</v>
      </c>
      <c r="AG222">
        <v>0</v>
      </c>
      <c r="AH222">
        <v>3</v>
      </c>
      <c r="AI222">
        <v>-1</v>
      </c>
      <c r="AJ222" t="s">
        <v>3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</row>
    <row r="223" spans="1:44" x14ac:dyDescent="0.2">
      <c r="A223">
        <f>ROW(Source!A570)</f>
        <v>570</v>
      </c>
      <c r="B223">
        <v>54347933</v>
      </c>
      <c r="C223">
        <v>54347924</v>
      </c>
      <c r="D223">
        <v>30536867</v>
      </c>
      <c r="E223">
        <v>30515945</v>
      </c>
      <c r="F223">
        <v>1</v>
      </c>
      <c r="G223">
        <v>30515945</v>
      </c>
      <c r="H223">
        <v>3</v>
      </c>
      <c r="I223" t="s">
        <v>403</v>
      </c>
      <c r="J223" t="s">
        <v>3</v>
      </c>
      <c r="K223" t="s">
        <v>404</v>
      </c>
      <c r="L223">
        <v>1303</v>
      </c>
      <c r="N223">
        <v>1003</v>
      </c>
      <c r="O223" t="s">
        <v>222</v>
      </c>
      <c r="P223" t="s">
        <v>222</v>
      </c>
      <c r="Q223">
        <v>1000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 t="s">
        <v>34</v>
      </c>
      <c r="AG223">
        <v>0</v>
      </c>
      <c r="AH223">
        <v>3</v>
      </c>
      <c r="AI223">
        <v>-1</v>
      </c>
      <c r="AJ223" t="s">
        <v>3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</row>
    <row r="224" spans="1:44" x14ac:dyDescent="0.2">
      <c r="A224">
        <f>ROW(Source!A570)</f>
        <v>570</v>
      </c>
      <c r="B224">
        <v>54347934</v>
      </c>
      <c r="C224">
        <v>54347924</v>
      </c>
      <c r="D224">
        <v>30531680</v>
      </c>
      <c r="E224">
        <v>30515945</v>
      </c>
      <c r="F224">
        <v>1</v>
      </c>
      <c r="G224">
        <v>30515945</v>
      </c>
      <c r="H224">
        <v>3</v>
      </c>
      <c r="I224" t="s">
        <v>410</v>
      </c>
      <c r="J224" t="s">
        <v>3</v>
      </c>
      <c r="K224" t="s">
        <v>411</v>
      </c>
      <c r="L224">
        <v>1348</v>
      </c>
      <c r="N224">
        <v>1009</v>
      </c>
      <c r="O224" t="s">
        <v>407</v>
      </c>
      <c r="P224" t="s">
        <v>407</v>
      </c>
      <c r="Q224">
        <v>1000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 t="s">
        <v>34</v>
      </c>
      <c r="AG224">
        <v>0</v>
      </c>
      <c r="AH224">
        <v>3</v>
      </c>
      <c r="AI224">
        <v>-1</v>
      </c>
      <c r="AJ224" t="s">
        <v>3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</row>
    <row r="225" spans="1:44" x14ac:dyDescent="0.2">
      <c r="A225">
        <f>ROW(Source!A570)</f>
        <v>570</v>
      </c>
      <c r="B225">
        <v>54347935</v>
      </c>
      <c r="C225">
        <v>54347924</v>
      </c>
      <c r="D225">
        <v>30532380</v>
      </c>
      <c r="E225">
        <v>30515945</v>
      </c>
      <c r="F225">
        <v>1</v>
      </c>
      <c r="G225">
        <v>30515945</v>
      </c>
      <c r="H225">
        <v>3</v>
      </c>
      <c r="I225" t="s">
        <v>412</v>
      </c>
      <c r="J225" t="s">
        <v>3</v>
      </c>
      <c r="K225" t="s">
        <v>413</v>
      </c>
      <c r="L225">
        <v>1354</v>
      </c>
      <c r="N225">
        <v>1010</v>
      </c>
      <c r="O225" t="s">
        <v>230</v>
      </c>
      <c r="P225" t="s">
        <v>230</v>
      </c>
      <c r="Q225">
        <v>1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 t="s">
        <v>34</v>
      </c>
      <c r="AG225">
        <v>0</v>
      </c>
      <c r="AH225">
        <v>3</v>
      </c>
      <c r="AI225">
        <v>-1</v>
      </c>
      <c r="AJ225" t="s">
        <v>3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</row>
    <row r="226" spans="1:44" x14ac:dyDescent="0.2">
      <c r="A226">
        <f>ROW(Source!A570)</f>
        <v>570</v>
      </c>
      <c r="B226">
        <v>54347936</v>
      </c>
      <c r="C226">
        <v>54347924</v>
      </c>
      <c r="D226">
        <v>30533233</v>
      </c>
      <c r="E226">
        <v>30515945</v>
      </c>
      <c r="F226">
        <v>1</v>
      </c>
      <c r="G226">
        <v>30515945</v>
      </c>
      <c r="H226">
        <v>3</v>
      </c>
      <c r="I226" t="s">
        <v>414</v>
      </c>
      <c r="J226" t="s">
        <v>3</v>
      </c>
      <c r="K226" t="s">
        <v>415</v>
      </c>
      <c r="L226">
        <v>1354</v>
      </c>
      <c r="N226">
        <v>1010</v>
      </c>
      <c r="O226" t="s">
        <v>230</v>
      </c>
      <c r="P226" t="s">
        <v>230</v>
      </c>
      <c r="Q226">
        <v>1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 t="s">
        <v>34</v>
      </c>
      <c r="AG226">
        <v>0</v>
      </c>
      <c r="AH226">
        <v>3</v>
      </c>
      <c r="AI226">
        <v>-1</v>
      </c>
      <c r="AJ226" t="s">
        <v>3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</row>
    <row r="227" spans="1:44" x14ac:dyDescent="0.2">
      <c r="A227">
        <f>ROW(Source!A571)</f>
        <v>571</v>
      </c>
      <c r="B227">
        <v>54347942</v>
      </c>
      <c r="C227">
        <v>54347937</v>
      </c>
      <c r="D227">
        <v>30515951</v>
      </c>
      <c r="E227">
        <v>30515945</v>
      </c>
      <c r="F227">
        <v>1</v>
      </c>
      <c r="G227">
        <v>30515945</v>
      </c>
      <c r="H227">
        <v>1</v>
      </c>
      <c r="I227" t="s">
        <v>380</v>
      </c>
      <c r="J227" t="s">
        <v>3</v>
      </c>
      <c r="K227" t="s">
        <v>381</v>
      </c>
      <c r="L227">
        <v>1191</v>
      </c>
      <c r="N227">
        <v>1013</v>
      </c>
      <c r="O227" t="s">
        <v>382</v>
      </c>
      <c r="P227" t="s">
        <v>382</v>
      </c>
      <c r="Q227">
        <v>1</v>
      </c>
      <c r="X227">
        <v>3.76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1</v>
      </c>
      <c r="AE227">
        <v>1</v>
      </c>
      <c r="AF227" t="s">
        <v>35</v>
      </c>
      <c r="AG227">
        <v>1.1279999999999999</v>
      </c>
      <c r="AH227">
        <v>2</v>
      </c>
      <c r="AI227">
        <v>54347938</v>
      </c>
      <c r="AJ227">
        <v>135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</row>
    <row r="228" spans="1:44" x14ac:dyDescent="0.2">
      <c r="A228">
        <f>ROW(Source!A571)</f>
        <v>571</v>
      </c>
      <c r="B228">
        <v>54347943</v>
      </c>
      <c r="C228">
        <v>54347937</v>
      </c>
      <c r="D228">
        <v>30595422</v>
      </c>
      <c r="E228">
        <v>1</v>
      </c>
      <c r="F228">
        <v>1</v>
      </c>
      <c r="G228">
        <v>30515945</v>
      </c>
      <c r="H228">
        <v>2</v>
      </c>
      <c r="I228" t="s">
        <v>389</v>
      </c>
      <c r="J228" t="s">
        <v>390</v>
      </c>
      <c r="K228" t="s">
        <v>391</v>
      </c>
      <c r="L228">
        <v>1367</v>
      </c>
      <c r="N228">
        <v>1011</v>
      </c>
      <c r="O228" t="s">
        <v>162</v>
      </c>
      <c r="P228" t="s">
        <v>162</v>
      </c>
      <c r="Q228">
        <v>1</v>
      </c>
      <c r="X228">
        <v>0.85</v>
      </c>
      <c r="Y228">
        <v>0</v>
      </c>
      <c r="Z228">
        <v>202.53</v>
      </c>
      <c r="AA228">
        <v>18</v>
      </c>
      <c r="AB228">
        <v>0</v>
      </c>
      <c r="AC228">
        <v>0</v>
      </c>
      <c r="AD228">
        <v>1</v>
      </c>
      <c r="AE228">
        <v>0</v>
      </c>
      <c r="AF228" t="s">
        <v>35</v>
      </c>
      <c r="AG228">
        <v>0.255</v>
      </c>
      <c r="AH228">
        <v>2</v>
      </c>
      <c r="AI228">
        <v>54347939</v>
      </c>
      <c r="AJ228">
        <v>136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</row>
    <row r="229" spans="1:44" x14ac:dyDescent="0.2">
      <c r="A229">
        <f>ROW(Source!A571)</f>
        <v>571</v>
      </c>
      <c r="B229">
        <v>54347944</v>
      </c>
      <c r="C229">
        <v>54347937</v>
      </c>
      <c r="D229">
        <v>30516999</v>
      </c>
      <c r="E229">
        <v>30515945</v>
      </c>
      <c r="F229">
        <v>1</v>
      </c>
      <c r="G229">
        <v>30515945</v>
      </c>
      <c r="H229">
        <v>2</v>
      </c>
      <c r="I229" t="s">
        <v>392</v>
      </c>
      <c r="J229" t="s">
        <v>3</v>
      </c>
      <c r="K229" t="s">
        <v>393</v>
      </c>
      <c r="L229">
        <v>1344</v>
      </c>
      <c r="N229">
        <v>1008</v>
      </c>
      <c r="O229" t="s">
        <v>394</v>
      </c>
      <c r="P229" t="s">
        <v>394</v>
      </c>
      <c r="Q229">
        <v>1</v>
      </c>
      <c r="X229">
        <v>15.63</v>
      </c>
      <c r="Y229">
        <v>0</v>
      </c>
      <c r="Z229">
        <v>1</v>
      </c>
      <c r="AA229">
        <v>0</v>
      </c>
      <c r="AB229">
        <v>0</v>
      </c>
      <c r="AC229">
        <v>0</v>
      </c>
      <c r="AD229">
        <v>1</v>
      </c>
      <c r="AE229">
        <v>0</v>
      </c>
      <c r="AF229" t="s">
        <v>35</v>
      </c>
      <c r="AG229">
        <v>4.6890000000000001</v>
      </c>
      <c r="AH229">
        <v>2</v>
      </c>
      <c r="AI229">
        <v>54347940</v>
      </c>
      <c r="AJ229">
        <v>137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</row>
    <row r="230" spans="1:44" x14ac:dyDescent="0.2">
      <c r="A230">
        <f>ROW(Source!A571)</f>
        <v>571</v>
      </c>
      <c r="B230">
        <v>54347945</v>
      </c>
      <c r="C230">
        <v>54347937</v>
      </c>
      <c r="D230">
        <v>30531466</v>
      </c>
      <c r="E230">
        <v>30515945</v>
      </c>
      <c r="F230">
        <v>1</v>
      </c>
      <c r="G230">
        <v>30515945</v>
      </c>
      <c r="H230">
        <v>3</v>
      </c>
      <c r="I230" t="s">
        <v>416</v>
      </c>
      <c r="J230" t="s">
        <v>3</v>
      </c>
      <c r="K230" t="s">
        <v>417</v>
      </c>
      <c r="L230">
        <v>1348</v>
      </c>
      <c r="N230">
        <v>1009</v>
      </c>
      <c r="O230" t="s">
        <v>407</v>
      </c>
      <c r="P230" t="s">
        <v>407</v>
      </c>
      <c r="Q230">
        <v>1000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 t="s">
        <v>34</v>
      </c>
      <c r="AG230">
        <v>0</v>
      </c>
      <c r="AH230">
        <v>3</v>
      </c>
      <c r="AI230">
        <v>-1</v>
      </c>
      <c r="AJ230" t="s">
        <v>3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</row>
    <row r="231" spans="1:44" x14ac:dyDescent="0.2">
      <c r="A231">
        <f>ROW(Source!A571)</f>
        <v>571</v>
      </c>
      <c r="B231">
        <v>54347946</v>
      </c>
      <c r="C231">
        <v>54347937</v>
      </c>
      <c r="D231">
        <v>30531517</v>
      </c>
      <c r="E231">
        <v>30515945</v>
      </c>
      <c r="F231">
        <v>1</v>
      </c>
      <c r="G231">
        <v>30515945</v>
      </c>
      <c r="H231">
        <v>3</v>
      </c>
      <c r="I231" t="s">
        <v>405</v>
      </c>
      <c r="J231" t="s">
        <v>3</v>
      </c>
      <c r="K231" t="s">
        <v>406</v>
      </c>
      <c r="L231">
        <v>1348</v>
      </c>
      <c r="N231">
        <v>1009</v>
      </c>
      <c r="O231" t="s">
        <v>407</v>
      </c>
      <c r="P231" t="s">
        <v>407</v>
      </c>
      <c r="Q231">
        <v>1000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 t="s">
        <v>34</v>
      </c>
      <c r="AG231">
        <v>0</v>
      </c>
      <c r="AH231">
        <v>3</v>
      </c>
      <c r="AI231">
        <v>-1</v>
      </c>
      <c r="AJ231" t="s">
        <v>3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</row>
    <row r="232" spans="1:44" x14ac:dyDescent="0.2">
      <c r="A232">
        <f>ROW(Source!A571)</f>
        <v>571</v>
      </c>
      <c r="B232">
        <v>54347947</v>
      </c>
      <c r="C232">
        <v>54347937</v>
      </c>
      <c r="D232">
        <v>30531680</v>
      </c>
      <c r="E232">
        <v>30515945</v>
      </c>
      <c r="F232">
        <v>1</v>
      </c>
      <c r="G232">
        <v>30515945</v>
      </c>
      <c r="H232">
        <v>3</v>
      </c>
      <c r="I232" t="s">
        <v>410</v>
      </c>
      <c r="J232" t="s">
        <v>3</v>
      </c>
      <c r="K232" t="s">
        <v>411</v>
      </c>
      <c r="L232">
        <v>1348</v>
      </c>
      <c r="N232">
        <v>1009</v>
      </c>
      <c r="O232" t="s">
        <v>407</v>
      </c>
      <c r="P232" t="s">
        <v>407</v>
      </c>
      <c r="Q232">
        <v>1000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 t="s">
        <v>34</v>
      </c>
      <c r="AG232">
        <v>0</v>
      </c>
      <c r="AH232">
        <v>3</v>
      </c>
      <c r="AI232">
        <v>-1</v>
      </c>
      <c r="AJ232" t="s">
        <v>3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</row>
    <row r="233" spans="1:44" x14ac:dyDescent="0.2">
      <c r="A233">
        <f>ROW(Source!A571)</f>
        <v>571</v>
      </c>
      <c r="B233">
        <v>54347948</v>
      </c>
      <c r="C233">
        <v>54347937</v>
      </c>
      <c r="D233">
        <v>30531680</v>
      </c>
      <c r="E233">
        <v>30515945</v>
      </c>
      <c r="F233">
        <v>1</v>
      </c>
      <c r="G233">
        <v>30515945</v>
      </c>
      <c r="H233">
        <v>3</v>
      </c>
      <c r="I233" t="s">
        <v>410</v>
      </c>
      <c r="J233" t="s">
        <v>3</v>
      </c>
      <c r="K233" t="s">
        <v>418</v>
      </c>
      <c r="L233">
        <v>1348</v>
      </c>
      <c r="N233">
        <v>1009</v>
      </c>
      <c r="O233" t="s">
        <v>407</v>
      </c>
      <c r="P233" t="s">
        <v>407</v>
      </c>
      <c r="Q233">
        <v>1000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 t="s">
        <v>34</v>
      </c>
      <c r="AG233">
        <v>0</v>
      </c>
      <c r="AH233">
        <v>3</v>
      </c>
      <c r="AI233">
        <v>-1</v>
      </c>
      <c r="AJ233" t="s">
        <v>3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</row>
    <row r="234" spans="1:44" x14ac:dyDescent="0.2">
      <c r="A234">
        <f>ROW(Source!A571)</f>
        <v>571</v>
      </c>
      <c r="B234">
        <v>54347949</v>
      </c>
      <c r="C234">
        <v>54347937</v>
      </c>
      <c r="D234">
        <v>30533233</v>
      </c>
      <c r="E234">
        <v>30515945</v>
      </c>
      <c r="F234">
        <v>1</v>
      </c>
      <c r="G234">
        <v>30515945</v>
      </c>
      <c r="H234">
        <v>3</v>
      </c>
      <c r="I234" t="s">
        <v>414</v>
      </c>
      <c r="J234" t="s">
        <v>3</v>
      </c>
      <c r="K234" t="s">
        <v>415</v>
      </c>
      <c r="L234">
        <v>1354</v>
      </c>
      <c r="N234">
        <v>1010</v>
      </c>
      <c r="O234" t="s">
        <v>230</v>
      </c>
      <c r="P234" t="s">
        <v>230</v>
      </c>
      <c r="Q234">
        <v>1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 t="s">
        <v>34</v>
      </c>
      <c r="AG234">
        <v>0</v>
      </c>
      <c r="AH234">
        <v>3</v>
      </c>
      <c r="AI234">
        <v>-1</v>
      </c>
      <c r="AJ234" t="s">
        <v>3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</row>
    <row r="235" spans="1:44" x14ac:dyDescent="0.2">
      <c r="A235">
        <f>ROW(Source!A571)</f>
        <v>571</v>
      </c>
      <c r="B235">
        <v>54347950</v>
      </c>
      <c r="C235">
        <v>54347937</v>
      </c>
      <c r="D235">
        <v>30541208</v>
      </c>
      <c r="E235">
        <v>30515945</v>
      </c>
      <c r="F235">
        <v>1</v>
      </c>
      <c r="G235">
        <v>30515945</v>
      </c>
      <c r="H235">
        <v>3</v>
      </c>
      <c r="I235" t="s">
        <v>395</v>
      </c>
      <c r="J235" t="s">
        <v>3</v>
      </c>
      <c r="K235" t="s">
        <v>396</v>
      </c>
      <c r="L235">
        <v>1344</v>
      </c>
      <c r="N235">
        <v>1008</v>
      </c>
      <c r="O235" t="s">
        <v>394</v>
      </c>
      <c r="P235" t="s">
        <v>394</v>
      </c>
      <c r="Q235">
        <v>1</v>
      </c>
      <c r="X235">
        <v>5.67</v>
      </c>
      <c r="Y235">
        <v>1</v>
      </c>
      <c r="Z235">
        <v>0</v>
      </c>
      <c r="AA235">
        <v>0</v>
      </c>
      <c r="AB235">
        <v>0</v>
      </c>
      <c r="AC235">
        <v>0</v>
      </c>
      <c r="AD235">
        <v>1</v>
      </c>
      <c r="AE235">
        <v>0</v>
      </c>
      <c r="AF235" t="s">
        <v>34</v>
      </c>
      <c r="AG235">
        <v>0</v>
      </c>
      <c r="AH235">
        <v>2</v>
      </c>
      <c r="AI235">
        <v>54347941</v>
      </c>
      <c r="AJ235">
        <v>138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</row>
    <row r="236" spans="1:44" x14ac:dyDescent="0.2">
      <c r="A236">
        <f>ROW(Source!A572)</f>
        <v>572</v>
      </c>
      <c r="B236">
        <v>54347956</v>
      </c>
      <c r="C236">
        <v>54347951</v>
      </c>
      <c r="D236">
        <v>30515951</v>
      </c>
      <c r="E236">
        <v>30515945</v>
      </c>
      <c r="F236">
        <v>1</v>
      </c>
      <c r="G236">
        <v>30515945</v>
      </c>
      <c r="H236">
        <v>1</v>
      </c>
      <c r="I236" t="s">
        <v>380</v>
      </c>
      <c r="J236" t="s">
        <v>3</v>
      </c>
      <c r="K236" t="s">
        <v>381</v>
      </c>
      <c r="L236">
        <v>1191</v>
      </c>
      <c r="N236">
        <v>1013</v>
      </c>
      <c r="O236" t="s">
        <v>382</v>
      </c>
      <c r="P236" t="s">
        <v>382</v>
      </c>
      <c r="Q236">
        <v>1</v>
      </c>
      <c r="X236">
        <v>7.42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1</v>
      </c>
      <c r="AE236">
        <v>1</v>
      </c>
      <c r="AF236" t="s">
        <v>35</v>
      </c>
      <c r="AG236">
        <v>2.226</v>
      </c>
      <c r="AH236">
        <v>2</v>
      </c>
      <c r="AI236">
        <v>54347952</v>
      </c>
      <c r="AJ236">
        <v>139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</row>
    <row r="237" spans="1:44" x14ac:dyDescent="0.2">
      <c r="A237">
        <f>ROW(Source!A572)</f>
        <v>572</v>
      </c>
      <c r="B237">
        <v>54347957</v>
      </c>
      <c r="C237">
        <v>54347951</v>
      </c>
      <c r="D237">
        <v>30595321</v>
      </c>
      <c r="E237">
        <v>1</v>
      </c>
      <c r="F237">
        <v>1</v>
      </c>
      <c r="G237">
        <v>30515945</v>
      </c>
      <c r="H237">
        <v>2</v>
      </c>
      <c r="I237" t="s">
        <v>383</v>
      </c>
      <c r="J237" t="s">
        <v>384</v>
      </c>
      <c r="K237" t="s">
        <v>385</v>
      </c>
      <c r="L237">
        <v>1367</v>
      </c>
      <c r="N237">
        <v>1011</v>
      </c>
      <c r="O237" t="s">
        <v>162</v>
      </c>
      <c r="P237" t="s">
        <v>162</v>
      </c>
      <c r="Q237">
        <v>1</v>
      </c>
      <c r="X237">
        <v>0.61</v>
      </c>
      <c r="Y237">
        <v>0</v>
      </c>
      <c r="Z237">
        <v>190.93</v>
      </c>
      <c r="AA237">
        <v>18.149999999999999</v>
      </c>
      <c r="AB237">
        <v>0</v>
      </c>
      <c r="AC237">
        <v>0</v>
      </c>
      <c r="AD237">
        <v>1</v>
      </c>
      <c r="AE237">
        <v>0</v>
      </c>
      <c r="AF237" t="s">
        <v>35</v>
      </c>
      <c r="AG237">
        <v>0.183</v>
      </c>
      <c r="AH237">
        <v>2</v>
      </c>
      <c r="AI237">
        <v>54347953</v>
      </c>
      <c r="AJ237">
        <v>140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</row>
    <row r="238" spans="1:44" x14ac:dyDescent="0.2">
      <c r="A238">
        <f>ROW(Source!A572)</f>
        <v>572</v>
      </c>
      <c r="B238">
        <v>54347958</v>
      </c>
      <c r="C238">
        <v>54347951</v>
      </c>
      <c r="D238">
        <v>30516999</v>
      </c>
      <c r="E238">
        <v>30515945</v>
      </c>
      <c r="F238">
        <v>1</v>
      </c>
      <c r="G238">
        <v>30515945</v>
      </c>
      <c r="H238">
        <v>2</v>
      </c>
      <c r="I238" t="s">
        <v>392</v>
      </c>
      <c r="J238" t="s">
        <v>3</v>
      </c>
      <c r="K238" t="s">
        <v>393</v>
      </c>
      <c r="L238">
        <v>1344</v>
      </c>
      <c r="N238">
        <v>1008</v>
      </c>
      <c r="O238" t="s">
        <v>394</v>
      </c>
      <c r="P238" t="s">
        <v>394</v>
      </c>
      <c r="Q238">
        <v>1</v>
      </c>
      <c r="X238">
        <v>30.52</v>
      </c>
      <c r="Y238">
        <v>0</v>
      </c>
      <c r="Z238">
        <v>1</v>
      </c>
      <c r="AA238">
        <v>0</v>
      </c>
      <c r="AB238">
        <v>0</v>
      </c>
      <c r="AC238">
        <v>0</v>
      </c>
      <c r="AD238">
        <v>1</v>
      </c>
      <c r="AE238">
        <v>0</v>
      </c>
      <c r="AF238" t="s">
        <v>35</v>
      </c>
      <c r="AG238">
        <v>9.1559999999999988</v>
      </c>
      <c r="AH238">
        <v>2</v>
      </c>
      <c r="AI238">
        <v>54347954</v>
      </c>
      <c r="AJ238">
        <v>141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</row>
    <row r="239" spans="1:44" x14ac:dyDescent="0.2">
      <c r="A239">
        <f>ROW(Source!A572)</f>
        <v>572</v>
      </c>
      <c r="B239">
        <v>54347959</v>
      </c>
      <c r="C239">
        <v>54347951</v>
      </c>
      <c r="D239">
        <v>30531466</v>
      </c>
      <c r="E239">
        <v>30515945</v>
      </c>
      <c r="F239">
        <v>1</v>
      </c>
      <c r="G239">
        <v>30515945</v>
      </c>
      <c r="H239">
        <v>3</v>
      </c>
      <c r="I239" t="s">
        <v>416</v>
      </c>
      <c r="J239" t="s">
        <v>3</v>
      </c>
      <c r="K239" t="s">
        <v>417</v>
      </c>
      <c r="L239">
        <v>1348</v>
      </c>
      <c r="N239">
        <v>1009</v>
      </c>
      <c r="O239" t="s">
        <v>407</v>
      </c>
      <c r="P239" t="s">
        <v>407</v>
      </c>
      <c r="Q239">
        <v>1000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 t="s">
        <v>34</v>
      </c>
      <c r="AG239">
        <v>0</v>
      </c>
      <c r="AH239">
        <v>3</v>
      </c>
      <c r="AI239">
        <v>-1</v>
      </c>
      <c r="AJ239" t="s">
        <v>3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</row>
    <row r="240" spans="1:44" x14ac:dyDescent="0.2">
      <c r="A240">
        <f>ROW(Source!A572)</f>
        <v>572</v>
      </c>
      <c r="B240">
        <v>54347960</v>
      </c>
      <c r="C240">
        <v>54347951</v>
      </c>
      <c r="D240">
        <v>30531517</v>
      </c>
      <c r="E240">
        <v>30515945</v>
      </c>
      <c r="F240">
        <v>1</v>
      </c>
      <c r="G240">
        <v>30515945</v>
      </c>
      <c r="H240">
        <v>3</v>
      </c>
      <c r="I240" t="s">
        <v>405</v>
      </c>
      <c r="J240" t="s">
        <v>3</v>
      </c>
      <c r="K240" t="s">
        <v>406</v>
      </c>
      <c r="L240">
        <v>1348</v>
      </c>
      <c r="N240">
        <v>1009</v>
      </c>
      <c r="O240" t="s">
        <v>407</v>
      </c>
      <c r="P240" t="s">
        <v>407</v>
      </c>
      <c r="Q240">
        <v>1000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 t="s">
        <v>34</v>
      </c>
      <c r="AG240">
        <v>0</v>
      </c>
      <c r="AH240">
        <v>3</v>
      </c>
      <c r="AI240">
        <v>-1</v>
      </c>
      <c r="AJ240" t="s">
        <v>3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</row>
    <row r="241" spans="1:44" x14ac:dyDescent="0.2">
      <c r="A241">
        <f>ROW(Source!A572)</f>
        <v>572</v>
      </c>
      <c r="B241">
        <v>54347961</v>
      </c>
      <c r="C241">
        <v>54347951</v>
      </c>
      <c r="D241">
        <v>30536867</v>
      </c>
      <c r="E241">
        <v>30515945</v>
      </c>
      <c r="F241">
        <v>1</v>
      </c>
      <c r="G241">
        <v>30515945</v>
      </c>
      <c r="H241">
        <v>3</v>
      </c>
      <c r="I241" t="s">
        <v>403</v>
      </c>
      <c r="J241" t="s">
        <v>3</v>
      </c>
      <c r="K241" t="s">
        <v>404</v>
      </c>
      <c r="L241">
        <v>1303</v>
      </c>
      <c r="N241">
        <v>1003</v>
      </c>
      <c r="O241" t="s">
        <v>222</v>
      </c>
      <c r="P241" t="s">
        <v>222</v>
      </c>
      <c r="Q241">
        <v>1000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 t="s">
        <v>34</v>
      </c>
      <c r="AG241">
        <v>0</v>
      </c>
      <c r="AH241">
        <v>3</v>
      </c>
      <c r="AI241">
        <v>-1</v>
      </c>
      <c r="AJ241" t="s">
        <v>3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</row>
    <row r="242" spans="1:44" x14ac:dyDescent="0.2">
      <c r="A242">
        <f>ROW(Source!A572)</f>
        <v>572</v>
      </c>
      <c r="B242">
        <v>54347962</v>
      </c>
      <c r="C242">
        <v>54347951</v>
      </c>
      <c r="D242">
        <v>30531680</v>
      </c>
      <c r="E242">
        <v>30515945</v>
      </c>
      <c r="F242">
        <v>1</v>
      </c>
      <c r="G242">
        <v>30515945</v>
      </c>
      <c r="H242">
        <v>3</v>
      </c>
      <c r="I242" t="s">
        <v>410</v>
      </c>
      <c r="J242" t="s">
        <v>3</v>
      </c>
      <c r="K242" t="s">
        <v>411</v>
      </c>
      <c r="L242">
        <v>1348</v>
      </c>
      <c r="N242">
        <v>1009</v>
      </c>
      <c r="O242" t="s">
        <v>407</v>
      </c>
      <c r="P242" t="s">
        <v>407</v>
      </c>
      <c r="Q242">
        <v>1000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 t="s">
        <v>34</v>
      </c>
      <c r="AG242">
        <v>0</v>
      </c>
      <c r="AH242">
        <v>3</v>
      </c>
      <c r="AI242">
        <v>-1</v>
      </c>
      <c r="AJ242" t="s">
        <v>3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</row>
    <row r="243" spans="1:44" x14ac:dyDescent="0.2">
      <c r="A243">
        <f>ROW(Source!A572)</f>
        <v>572</v>
      </c>
      <c r="B243">
        <v>54347963</v>
      </c>
      <c r="C243">
        <v>54347951</v>
      </c>
      <c r="D243">
        <v>30531680</v>
      </c>
      <c r="E243">
        <v>30515945</v>
      </c>
      <c r="F243">
        <v>1</v>
      </c>
      <c r="G243">
        <v>30515945</v>
      </c>
      <c r="H243">
        <v>3</v>
      </c>
      <c r="I243" t="s">
        <v>410</v>
      </c>
      <c r="J243" t="s">
        <v>3</v>
      </c>
      <c r="K243" t="s">
        <v>418</v>
      </c>
      <c r="L243">
        <v>1348</v>
      </c>
      <c r="N243">
        <v>1009</v>
      </c>
      <c r="O243" t="s">
        <v>407</v>
      </c>
      <c r="P243" t="s">
        <v>407</v>
      </c>
      <c r="Q243">
        <v>1000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 t="s">
        <v>34</v>
      </c>
      <c r="AG243">
        <v>0</v>
      </c>
      <c r="AH243">
        <v>3</v>
      </c>
      <c r="AI243">
        <v>-1</v>
      </c>
      <c r="AJ243" t="s">
        <v>3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</row>
    <row r="244" spans="1:44" x14ac:dyDescent="0.2">
      <c r="A244">
        <f>ROW(Source!A572)</f>
        <v>572</v>
      </c>
      <c r="B244">
        <v>54347964</v>
      </c>
      <c r="C244">
        <v>54347951</v>
      </c>
      <c r="D244">
        <v>30533233</v>
      </c>
      <c r="E244">
        <v>30515945</v>
      </c>
      <c r="F244">
        <v>1</v>
      </c>
      <c r="G244">
        <v>30515945</v>
      </c>
      <c r="H244">
        <v>3</v>
      </c>
      <c r="I244" t="s">
        <v>414</v>
      </c>
      <c r="J244" t="s">
        <v>3</v>
      </c>
      <c r="K244" t="s">
        <v>415</v>
      </c>
      <c r="L244">
        <v>1354</v>
      </c>
      <c r="N244">
        <v>1010</v>
      </c>
      <c r="O244" t="s">
        <v>230</v>
      </c>
      <c r="P244" t="s">
        <v>230</v>
      </c>
      <c r="Q244">
        <v>1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 t="s">
        <v>34</v>
      </c>
      <c r="AG244">
        <v>0</v>
      </c>
      <c r="AH244">
        <v>3</v>
      </c>
      <c r="AI244">
        <v>-1</v>
      </c>
      <c r="AJ244" t="s">
        <v>3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</row>
    <row r="245" spans="1:44" x14ac:dyDescent="0.2">
      <c r="A245">
        <f>ROW(Source!A572)</f>
        <v>572</v>
      </c>
      <c r="B245">
        <v>54347965</v>
      </c>
      <c r="C245">
        <v>54347951</v>
      </c>
      <c r="D245">
        <v>30541208</v>
      </c>
      <c r="E245">
        <v>30515945</v>
      </c>
      <c r="F245">
        <v>1</v>
      </c>
      <c r="G245">
        <v>30515945</v>
      </c>
      <c r="H245">
        <v>3</v>
      </c>
      <c r="I245" t="s">
        <v>395</v>
      </c>
      <c r="J245" t="s">
        <v>3</v>
      </c>
      <c r="K245" t="s">
        <v>396</v>
      </c>
      <c r="L245">
        <v>1344</v>
      </c>
      <c r="N245">
        <v>1008</v>
      </c>
      <c r="O245" t="s">
        <v>394</v>
      </c>
      <c r="P245" t="s">
        <v>394</v>
      </c>
      <c r="Q245">
        <v>1</v>
      </c>
      <c r="X245">
        <v>5.88</v>
      </c>
      <c r="Y245">
        <v>1</v>
      </c>
      <c r="Z245">
        <v>0</v>
      </c>
      <c r="AA245">
        <v>0</v>
      </c>
      <c r="AB245">
        <v>0</v>
      </c>
      <c r="AC245">
        <v>0</v>
      </c>
      <c r="AD245">
        <v>1</v>
      </c>
      <c r="AE245">
        <v>0</v>
      </c>
      <c r="AF245" t="s">
        <v>34</v>
      </c>
      <c r="AG245">
        <v>0</v>
      </c>
      <c r="AH245">
        <v>2</v>
      </c>
      <c r="AI245">
        <v>54347955</v>
      </c>
      <c r="AJ245">
        <v>142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</row>
    <row r="246" spans="1:44" x14ac:dyDescent="0.2">
      <c r="A246">
        <f>ROW(Source!A573)</f>
        <v>573</v>
      </c>
      <c r="B246">
        <v>54347968</v>
      </c>
      <c r="C246">
        <v>54347966</v>
      </c>
      <c r="D246">
        <v>30515951</v>
      </c>
      <c r="E246">
        <v>30515945</v>
      </c>
      <c r="F246">
        <v>1</v>
      </c>
      <c r="G246">
        <v>30515945</v>
      </c>
      <c r="H246">
        <v>1</v>
      </c>
      <c r="I246" t="s">
        <v>380</v>
      </c>
      <c r="J246" t="s">
        <v>3</v>
      </c>
      <c r="K246" t="s">
        <v>381</v>
      </c>
      <c r="L246">
        <v>1191</v>
      </c>
      <c r="N246">
        <v>1013</v>
      </c>
      <c r="O246" t="s">
        <v>382</v>
      </c>
      <c r="P246" t="s">
        <v>382</v>
      </c>
      <c r="Q246">
        <v>1</v>
      </c>
      <c r="X246">
        <v>87.6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1</v>
      </c>
      <c r="AE246">
        <v>1</v>
      </c>
      <c r="AF246" t="s">
        <v>35</v>
      </c>
      <c r="AG246">
        <v>26.279999999999998</v>
      </c>
      <c r="AH246">
        <v>2</v>
      </c>
      <c r="AI246">
        <v>54347967</v>
      </c>
      <c r="AJ246">
        <v>143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</row>
    <row r="247" spans="1:44" x14ac:dyDescent="0.2">
      <c r="A247">
        <f>ROW(Source!A574)</f>
        <v>574</v>
      </c>
      <c r="B247">
        <v>54347971</v>
      </c>
      <c r="C247">
        <v>54347969</v>
      </c>
      <c r="D247">
        <v>30515951</v>
      </c>
      <c r="E247">
        <v>30515945</v>
      </c>
      <c r="F247">
        <v>1</v>
      </c>
      <c r="G247">
        <v>30515945</v>
      </c>
      <c r="H247">
        <v>1</v>
      </c>
      <c r="I247" t="s">
        <v>380</v>
      </c>
      <c r="J247" t="s">
        <v>3</v>
      </c>
      <c r="K247" t="s">
        <v>381</v>
      </c>
      <c r="L247">
        <v>1191</v>
      </c>
      <c r="N247">
        <v>1013</v>
      </c>
      <c r="O247" t="s">
        <v>382</v>
      </c>
      <c r="P247" t="s">
        <v>382</v>
      </c>
      <c r="Q247">
        <v>1</v>
      </c>
      <c r="X247">
        <v>2.94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1</v>
      </c>
      <c r="AE247">
        <v>1</v>
      </c>
      <c r="AF247" t="s">
        <v>35</v>
      </c>
      <c r="AG247">
        <v>0.88200000000000001</v>
      </c>
      <c r="AH247">
        <v>2</v>
      </c>
      <c r="AI247">
        <v>54347970</v>
      </c>
      <c r="AJ247">
        <v>144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</row>
    <row r="248" spans="1:44" x14ac:dyDescent="0.2">
      <c r="A248">
        <f>ROW(Source!A575)</f>
        <v>575</v>
      </c>
      <c r="B248">
        <v>54347974</v>
      </c>
      <c r="C248">
        <v>54347972</v>
      </c>
      <c r="D248">
        <v>30515951</v>
      </c>
      <c r="E248">
        <v>30515945</v>
      </c>
      <c r="F248">
        <v>1</v>
      </c>
      <c r="G248">
        <v>30515945</v>
      </c>
      <c r="H248">
        <v>1</v>
      </c>
      <c r="I248" t="s">
        <v>380</v>
      </c>
      <c r="J248" t="s">
        <v>3</v>
      </c>
      <c r="K248" t="s">
        <v>381</v>
      </c>
      <c r="L248">
        <v>1191</v>
      </c>
      <c r="N248">
        <v>1013</v>
      </c>
      <c r="O248" t="s">
        <v>382</v>
      </c>
      <c r="P248" t="s">
        <v>382</v>
      </c>
      <c r="Q248">
        <v>1</v>
      </c>
      <c r="X248">
        <v>0.35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1</v>
      </c>
      <c r="AE248">
        <v>1</v>
      </c>
      <c r="AF248" t="s">
        <v>35</v>
      </c>
      <c r="AG248">
        <v>0.105</v>
      </c>
      <c r="AH248">
        <v>2</v>
      </c>
      <c r="AI248">
        <v>54347973</v>
      </c>
      <c r="AJ248">
        <v>145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</row>
    <row r="249" spans="1:44" x14ac:dyDescent="0.2">
      <c r="A249">
        <f>ROW(Source!A576)</f>
        <v>576</v>
      </c>
      <c r="B249">
        <v>54347977</v>
      </c>
      <c r="C249">
        <v>54347975</v>
      </c>
      <c r="D249">
        <v>30515951</v>
      </c>
      <c r="E249">
        <v>30515945</v>
      </c>
      <c r="F249">
        <v>1</v>
      </c>
      <c r="G249">
        <v>30515945</v>
      </c>
      <c r="H249">
        <v>1</v>
      </c>
      <c r="I249" t="s">
        <v>380</v>
      </c>
      <c r="J249" t="s">
        <v>3</v>
      </c>
      <c r="K249" t="s">
        <v>381</v>
      </c>
      <c r="L249">
        <v>1191</v>
      </c>
      <c r="N249">
        <v>1013</v>
      </c>
      <c r="O249" t="s">
        <v>382</v>
      </c>
      <c r="P249" t="s">
        <v>382</v>
      </c>
      <c r="Q249">
        <v>1</v>
      </c>
      <c r="X249">
        <v>0.4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1</v>
      </c>
      <c r="AE249">
        <v>1</v>
      </c>
      <c r="AF249" t="s">
        <v>35</v>
      </c>
      <c r="AG249">
        <v>0.12</v>
      </c>
      <c r="AH249">
        <v>2</v>
      </c>
      <c r="AI249">
        <v>54347976</v>
      </c>
      <c r="AJ249">
        <v>146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</row>
    <row r="250" spans="1:44" x14ac:dyDescent="0.2">
      <c r="A250">
        <f>ROW(Source!A577)</f>
        <v>577</v>
      </c>
      <c r="B250">
        <v>54347980</v>
      </c>
      <c r="C250">
        <v>54347978</v>
      </c>
      <c r="D250">
        <v>30515951</v>
      </c>
      <c r="E250">
        <v>30515945</v>
      </c>
      <c r="F250">
        <v>1</v>
      </c>
      <c r="G250">
        <v>30515945</v>
      </c>
      <c r="H250">
        <v>1</v>
      </c>
      <c r="I250" t="s">
        <v>380</v>
      </c>
      <c r="J250" t="s">
        <v>3</v>
      </c>
      <c r="K250" t="s">
        <v>381</v>
      </c>
      <c r="L250">
        <v>1191</v>
      </c>
      <c r="N250">
        <v>1013</v>
      </c>
      <c r="O250" t="s">
        <v>382</v>
      </c>
      <c r="P250" t="s">
        <v>382</v>
      </c>
      <c r="Q250">
        <v>1</v>
      </c>
      <c r="X250">
        <v>3.98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1</v>
      </c>
      <c r="AE250">
        <v>1</v>
      </c>
      <c r="AF250" t="s">
        <v>35</v>
      </c>
      <c r="AG250">
        <v>1.194</v>
      </c>
      <c r="AH250">
        <v>2</v>
      </c>
      <c r="AI250">
        <v>54347979</v>
      </c>
      <c r="AJ250">
        <v>147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</row>
    <row r="251" spans="1:44" x14ac:dyDescent="0.2">
      <c r="A251">
        <f>ROW(Source!A578)</f>
        <v>578</v>
      </c>
      <c r="B251">
        <v>54347983</v>
      </c>
      <c r="C251">
        <v>54347981</v>
      </c>
      <c r="D251">
        <v>30515951</v>
      </c>
      <c r="E251">
        <v>30515945</v>
      </c>
      <c r="F251">
        <v>1</v>
      </c>
      <c r="G251">
        <v>30515945</v>
      </c>
      <c r="H251">
        <v>1</v>
      </c>
      <c r="I251" t="s">
        <v>380</v>
      </c>
      <c r="J251" t="s">
        <v>3</v>
      </c>
      <c r="K251" t="s">
        <v>381</v>
      </c>
      <c r="L251">
        <v>1191</v>
      </c>
      <c r="N251">
        <v>1013</v>
      </c>
      <c r="O251" t="s">
        <v>382</v>
      </c>
      <c r="P251" t="s">
        <v>382</v>
      </c>
      <c r="Q251">
        <v>1</v>
      </c>
      <c r="X251">
        <v>9.27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1</v>
      </c>
      <c r="AE251">
        <v>1</v>
      </c>
      <c r="AF251" t="s">
        <v>35</v>
      </c>
      <c r="AG251">
        <v>2.7809999999999997</v>
      </c>
      <c r="AH251">
        <v>2</v>
      </c>
      <c r="AI251">
        <v>54347982</v>
      </c>
      <c r="AJ251">
        <v>148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</row>
    <row r="252" spans="1:44" x14ac:dyDescent="0.2">
      <c r="A252">
        <f>ROW(Source!A579)</f>
        <v>579</v>
      </c>
      <c r="B252">
        <v>54347986</v>
      </c>
      <c r="C252">
        <v>54347984</v>
      </c>
      <c r="D252">
        <v>30515951</v>
      </c>
      <c r="E252">
        <v>30515945</v>
      </c>
      <c r="F252">
        <v>1</v>
      </c>
      <c r="G252">
        <v>30515945</v>
      </c>
      <c r="H252">
        <v>1</v>
      </c>
      <c r="I252" t="s">
        <v>380</v>
      </c>
      <c r="J252" t="s">
        <v>3</v>
      </c>
      <c r="K252" t="s">
        <v>381</v>
      </c>
      <c r="L252">
        <v>1191</v>
      </c>
      <c r="N252">
        <v>1013</v>
      </c>
      <c r="O252" t="s">
        <v>382</v>
      </c>
      <c r="P252" t="s">
        <v>382</v>
      </c>
      <c r="Q252">
        <v>1</v>
      </c>
      <c r="X252">
        <v>10.3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1</v>
      </c>
      <c r="AE252">
        <v>1</v>
      </c>
      <c r="AF252" t="s">
        <v>35</v>
      </c>
      <c r="AG252">
        <v>3.0900000000000003</v>
      </c>
      <c r="AH252">
        <v>2</v>
      </c>
      <c r="AI252">
        <v>54347985</v>
      </c>
      <c r="AJ252">
        <v>149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</row>
    <row r="253" spans="1:44" x14ac:dyDescent="0.2">
      <c r="A253">
        <f>ROW(Source!A580)</f>
        <v>580</v>
      </c>
      <c r="B253">
        <v>54347989</v>
      </c>
      <c r="C253">
        <v>54347987</v>
      </c>
      <c r="D253">
        <v>30515951</v>
      </c>
      <c r="E253">
        <v>30515945</v>
      </c>
      <c r="F253">
        <v>1</v>
      </c>
      <c r="G253">
        <v>30515945</v>
      </c>
      <c r="H253">
        <v>1</v>
      </c>
      <c r="I253" t="s">
        <v>380</v>
      </c>
      <c r="J253" t="s">
        <v>3</v>
      </c>
      <c r="K253" t="s">
        <v>381</v>
      </c>
      <c r="L253">
        <v>1191</v>
      </c>
      <c r="N253">
        <v>1013</v>
      </c>
      <c r="O253" t="s">
        <v>382</v>
      </c>
      <c r="P253" t="s">
        <v>382</v>
      </c>
      <c r="Q253">
        <v>1</v>
      </c>
      <c r="X253">
        <v>18.5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1</v>
      </c>
      <c r="AE253">
        <v>1</v>
      </c>
      <c r="AF253" t="s">
        <v>35</v>
      </c>
      <c r="AG253">
        <v>5.55</v>
      </c>
      <c r="AH253">
        <v>2</v>
      </c>
      <c r="AI253">
        <v>54347988</v>
      </c>
      <c r="AJ253">
        <v>150</v>
      </c>
      <c r="AK253">
        <v>0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0</v>
      </c>
      <c r="AR253">
        <v>0</v>
      </c>
    </row>
    <row r="254" spans="1:44" x14ac:dyDescent="0.2">
      <c r="A254">
        <f>ROW(Source!A581)</f>
        <v>581</v>
      </c>
      <c r="B254">
        <v>54347992</v>
      </c>
      <c r="C254">
        <v>54347990</v>
      </c>
      <c r="D254">
        <v>30515951</v>
      </c>
      <c r="E254">
        <v>30515945</v>
      </c>
      <c r="F254">
        <v>1</v>
      </c>
      <c r="G254">
        <v>30515945</v>
      </c>
      <c r="H254">
        <v>1</v>
      </c>
      <c r="I254" t="s">
        <v>380</v>
      </c>
      <c r="J254" t="s">
        <v>3</v>
      </c>
      <c r="K254" t="s">
        <v>381</v>
      </c>
      <c r="L254">
        <v>1191</v>
      </c>
      <c r="N254">
        <v>1013</v>
      </c>
      <c r="O254" t="s">
        <v>382</v>
      </c>
      <c r="P254" t="s">
        <v>382</v>
      </c>
      <c r="Q254">
        <v>1</v>
      </c>
      <c r="X254">
        <v>18.5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1</v>
      </c>
      <c r="AE254">
        <v>1</v>
      </c>
      <c r="AF254" t="s">
        <v>35</v>
      </c>
      <c r="AG254">
        <v>5.55</v>
      </c>
      <c r="AH254">
        <v>2</v>
      </c>
      <c r="AI254">
        <v>54347991</v>
      </c>
      <c r="AJ254">
        <v>151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</row>
    <row r="255" spans="1:44" x14ac:dyDescent="0.2">
      <c r="A255">
        <f>ROW(Source!A618)</f>
        <v>618</v>
      </c>
      <c r="B255">
        <v>54348056</v>
      </c>
      <c r="C255">
        <v>54348051</v>
      </c>
      <c r="D255">
        <v>30515951</v>
      </c>
      <c r="E255">
        <v>30515945</v>
      </c>
      <c r="F255">
        <v>1</v>
      </c>
      <c r="G255">
        <v>30515945</v>
      </c>
      <c r="H255">
        <v>1</v>
      </c>
      <c r="I255" t="s">
        <v>380</v>
      </c>
      <c r="J255" t="s">
        <v>3</v>
      </c>
      <c r="K255" t="s">
        <v>381</v>
      </c>
      <c r="L255">
        <v>1191</v>
      </c>
      <c r="N255">
        <v>1013</v>
      </c>
      <c r="O255" t="s">
        <v>382</v>
      </c>
      <c r="P255" t="s">
        <v>382</v>
      </c>
      <c r="Q255">
        <v>1</v>
      </c>
      <c r="X255">
        <v>9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1</v>
      </c>
      <c r="AE255">
        <v>1</v>
      </c>
      <c r="AF255" t="s">
        <v>3</v>
      </c>
      <c r="AG255">
        <v>9</v>
      </c>
      <c r="AH255">
        <v>2</v>
      </c>
      <c r="AI255">
        <v>54348052</v>
      </c>
      <c r="AJ255">
        <v>152</v>
      </c>
      <c r="AK255">
        <v>0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0</v>
      </c>
      <c r="AR255">
        <v>0</v>
      </c>
    </row>
    <row r="256" spans="1:44" x14ac:dyDescent="0.2">
      <c r="A256">
        <f>ROW(Source!A618)</f>
        <v>618</v>
      </c>
      <c r="B256">
        <v>54348057</v>
      </c>
      <c r="C256">
        <v>54348051</v>
      </c>
      <c r="D256">
        <v>30595660</v>
      </c>
      <c r="E256">
        <v>1</v>
      </c>
      <c r="F256">
        <v>1</v>
      </c>
      <c r="G256">
        <v>30515945</v>
      </c>
      <c r="H256">
        <v>2</v>
      </c>
      <c r="I256" t="s">
        <v>400</v>
      </c>
      <c r="J256" t="s">
        <v>401</v>
      </c>
      <c r="K256" t="s">
        <v>402</v>
      </c>
      <c r="L256">
        <v>1367</v>
      </c>
      <c r="N256">
        <v>1011</v>
      </c>
      <c r="O256" t="s">
        <v>162</v>
      </c>
      <c r="P256" t="s">
        <v>162</v>
      </c>
      <c r="Q256">
        <v>1</v>
      </c>
      <c r="X256">
        <v>2.6</v>
      </c>
      <c r="Y256">
        <v>0</v>
      </c>
      <c r="Z256">
        <v>180.5</v>
      </c>
      <c r="AA256">
        <v>15.63</v>
      </c>
      <c r="AB256">
        <v>0</v>
      </c>
      <c r="AC256">
        <v>0</v>
      </c>
      <c r="AD256">
        <v>1</v>
      </c>
      <c r="AE256">
        <v>0</v>
      </c>
      <c r="AF256" t="s">
        <v>3</v>
      </c>
      <c r="AG256">
        <v>2.6</v>
      </c>
      <c r="AH256">
        <v>2</v>
      </c>
      <c r="AI256">
        <v>54348053</v>
      </c>
      <c r="AJ256">
        <v>153</v>
      </c>
      <c r="AK256">
        <v>0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0</v>
      </c>
      <c r="AR256">
        <v>0</v>
      </c>
    </row>
    <row r="257" spans="1:44" x14ac:dyDescent="0.2">
      <c r="A257">
        <f>ROW(Source!A618)</f>
        <v>618</v>
      </c>
      <c r="B257">
        <v>54348058</v>
      </c>
      <c r="C257">
        <v>54348051</v>
      </c>
      <c r="D257">
        <v>30516999</v>
      </c>
      <c r="E257">
        <v>30515945</v>
      </c>
      <c r="F257">
        <v>1</v>
      </c>
      <c r="G257">
        <v>30515945</v>
      </c>
      <c r="H257">
        <v>2</v>
      </c>
      <c r="I257" t="s">
        <v>392</v>
      </c>
      <c r="J257" t="s">
        <v>3</v>
      </c>
      <c r="K257" t="s">
        <v>393</v>
      </c>
      <c r="L257">
        <v>1344</v>
      </c>
      <c r="N257">
        <v>1008</v>
      </c>
      <c r="O257" t="s">
        <v>394</v>
      </c>
      <c r="P257" t="s">
        <v>394</v>
      </c>
      <c r="Q257">
        <v>1</v>
      </c>
      <c r="X257">
        <v>74.44</v>
      </c>
      <c r="Y257">
        <v>0</v>
      </c>
      <c r="Z257">
        <v>1</v>
      </c>
      <c r="AA257">
        <v>0</v>
      </c>
      <c r="AB257">
        <v>0</v>
      </c>
      <c r="AC257">
        <v>0</v>
      </c>
      <c r="AD257">
        <v>1</v>
      </c>
      <c r="AE257">
        <v>0</v>
      </c>
      <c r="AF257" t="s">
        <v>3</v>
      </c>
      <c r="AG257">
        <v>74.44</v>
      </c>
      <c r="AH257">
        <v>2</v>
      </c>
      <c r="AI257">
        <v>54348054</v>
      </c>
      <c r="AJ257">
        <v>154</v>
      </c>
      <c r="AK257">
        <v>0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0</v>
      </c>
      <c r="AR257">
        <v>0</v>
      </c>
    </row>
    <row r="258" spans="1:44" x14ac:dyDescent="0.2">
      <c r="A258">
        <f>ROW(Source!A618)</f>
        <v>618</v>
      </c>
      <c r="B258">
        <v>54348059</v>
      </c>
      <c r="C258">
        <v>54348051</v>
      </c>
      <c r="D258">
        <v>30531466</v>
      </c>
      <c r="E258">
        <v>30515945</v>
      </c>
      <c r="F258">
        <v>1</v>
      </c>
      <c r="G258">
        <v>30515945</v>
      </c>
      <c r="H258">
        <v>3</v>
      </c>
      <c r="I258" t="s">
        <v>416</v>
      </c>
      <c r="J258" t="s">
        <v>3</v>
      </c>
      <c r="K258" t="s">
        <v>417</v>
      </c>
      <c r="L258">
        <v>1348</v>
      </c>
      <c r="N258">
        <v>1009</v>
      </c>
      <c r="O258" t="s">
        <v>407</v>
      </c>
      <c r="P258" t="s">
        <v>407</v>
      </c>
      <c r="Q258">
        <v>1000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 t="s">
        <v>3</v>
      </c>
      <c r="AG258">
        <v>0</v>
      </c>
      <c r="AH258">
        <v>3</v>
      </c>
      <c r="AI258">
        <v>-1</v>
      </c>
      <c r="AJ258" t="s">
        <v>3</v>
      </c>
      <c r="AK258">
        <v>0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0</v>
      </c>
      <c r="AR258">
        <v>0</v>
      </c>
    </row>
    <row r="259" spans="1:44" x14ac:dyDescent="0.2">
      <c r="A259">
        <f>ROW(Source!A618)</f>
        <v>618</v>
      </c>
      <c r="B259">
        <v>54348060</v>
      </c>
      <c r="C259">
        <v>54348051</v>
      </c>
      <c r="D259">
        <v>30531517</v>
      </c>
      <c r="E259">
        <v>30515945</v>
      </c>
      <c r="F259">
        <v>1</v>
      </c>
      <c r="G259">
        <v>30515945</v>
      </c>
      <c r="H259">
        <v>3</v>
      </c>
      <c r="I259" t="s">
        <v>405</v>
      </c>
      <c r="J259" t="s">
        <v>3</v>
      </c>
      <c r="K259" t="s">
        <v>406</v>
      </c>
      <c r="L259">
        <v>1348</v>
      </c>
      <c r="N259">
        <v>1009</v>
      </c>
      <c r="O259" t="s">
        <v>407</v>
      </c>
      <c r="P259" t="s">
        <v>407</v>
      </c>
      <c r="Q259">
        <v>1000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 t="s">
        <v>3</v>
      </c>
      <c r="AG259">
        <v>0</v>
      </c>
      <c r="AH259">
        <v>3</v>
      </c>
      <c r="AI259">
        <v>-1</v>
      </c>
      <c r="AJ259" t="s">
        <v>3</v>
      </c>
      <c r="AK259">
        <v>0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0</v>
      </c>
      <c r="AR259">
        <v>0</v>
      </c>
    </row>
    <row r="260" spans="1:44" x14ac:dyDescent="0.2">
      <c r="A260">
        <f>ROW(Source!A618)</f>
        <v>618</v>
      </c>
      <c r="B260">
        <v>54348061</v>
      </c>
      <c r="C260">
        <v>54348051</v>
      </c>
      <c r="D260">
        <v>30532013</v>
      </c>
      <c r="E260">
        <v>30515945</v>
      </c>
      <c r="F260">
        <v>1</v>
      </c>
      <c r="G260">
        <v>30515945</v>
      </c>
      <c r="H260">
        <v>3</v>
      </c>
      <c r="I260" t="s">
        <v>408</v>
      </c>
      <c r="J260" t="s">
        <v>3</v>
      </c>
      <c r="K260" t="s">
        <v>409</v>
      </c>
      <c r="L260">
        <v>1354</v>
      </c>
      <c r="N260">
        <v>1010</v>
      </c>
      <c r="O260" t="s">
        <v>230</v>
      </c>
      <c r="P260" t="s">
        <v>230</v>
      </c>
      <c r="Q260">
        <v>1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 t="s">
        <v>3</v>
      </c>
      <c r="AG260">
        <v>0</v>
      </c>
      <c r="AH260">
        <v>3</v>
      </c>
      <c r="AI260">
        <v>-1</v>
      </c>
      <c r="AJ260" t="s">
        <v>3</v>
      </c>
      <c r="AK260">
        <v>0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0</v>
      </c>
      <c r="AR260">
        <v>0</v>
      </c>
    </row>
    <row r="261" spans="1:44" x14ac:dyDescent="0.2">
      <c r="A261">
        <f>ROW(Source!A618)</f>
        <v>618</v>
      </c>
      <c r="B261">
        <v>54348062</v>
      </c>
      <c r="C261">
        <v>54348051</v>
      </c>
      <c r="D261">
        <v>30531680</v>
      </c>
      <c r="E261">
        <v>30515945</v>
      </c>
      <c r="F261">
        <v>1</v>
      </c>
      <c r="G261">
        <v>30515945</v>
      </c>
      <c r="H261">
        <v>3</v>
      </c>
      <c r="I261" t="s">
        <v>410</v>
      </c>
      <c r="J261" t="s">
        <v>3</v>
      </c>
      <c r="K261" t="s">
        <v>411</v>
      </c>
      <c r="L261">
        <v>1348</v>
      </c>
      <c r="N261">
        <v>1009</v>
      </c>
      <c r="O261" t="s">
        <v>407</v>
      </c>
      <c r="P261" t="s">
        <v>407</v>
      </c>
      <c r="Q261">
        <v>1000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 t="s">
        <v>3</v>
      </c>
      <c r="AG261">
        <v>0</v>
      </c>
      <c r="AH261">
        <v>3</v>
      </c>
      <c r="AI261">
        <v>-1</v>
      </c>
      <c r="AJ261" t="s">
        <v>3</v>
      </c>
      <c r="AK261">
        <v>0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0</v>
      </c>
      <c r="AR261">
        <v>0</v>
      </c>
    </row>
    <row r="262" spans="1:44" x14ac:dyDescent="0.2">
      <c r="A262">
        <f>ROW(Source!A618)</f>
        <v>618</v>
      </c>
      <c r="B262">
        <v>54348063</v>
      </c>
      <c r="C262">
        <v>54348051</v>
      </c>
      <c r="D262">
        <v>30531680</v>
      </c>
      <c r="E262">
        <v>30515945</v>
      </c>
      <c r="F262">
        <v>1</v>
      </c>
      <c r="G262">
        <v>30515945</v>
      </c>
      <c r="H262">
        <v>3</v>
      </c>
      <c r="I262" t="s">
        <v>410</v>
      </c>
      <c r="J262" t="s">
        <v>3</v>
      </c>
      <c r="K262" t="s">
        <v>418</v>
      </c>
      <c r="L262">
        <v>1348</v>
      </c>
      <c r="N262">
        <v>1009</v>
      </c>
      <c r="O262" t="s">
        <v>407</v>
      </c>
      <c r="P262" t="s">
        <v>407</v>
      </c>
      <c r="Q262">
        <v>1000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 t="s">
        <v>3</v>
      </c>
      <c r="AG262">
        <v>0</v>
      </c>
      <c r="AH262">
        <v>3</v>
      </c>
      <c r="AI262">
        <v>-1</v>
      </c>
      <c r="AJ262" t="s">
        <v>3</v>
      </c>
      <c r="AK262">
        <v>0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0</v>
      </c>
      <c r="AR262">
        <v>0</v>
      </c>
    </row>
    <row r="263" spans="1:44" x14ac:dyDescent="0.2">
      <c r="A263">
        <f>ROW(Source!A618)</f>
        <v>618</v>
      </c>
      <c r="B263">
        <v>54348064</v>
      </c>
      <c r="C263">
        <v>54348051</v>
      </c>
      <c r="D263">
        <v>30532380</v>
      </c>
      <c r="E263">
        <v>30515945</v>
      </c>
      <c r="F263">
        <v>1</v>
      </c>
      <c r="G263">
        <v>30515945</v>
      </c>
      <c r="H263">
        <v>3</v>
      </c>
      <c r="I263" t="s">
        <v>412</v>
      </c>
      <c r="J263" t="s">
        <v>3</v>
      </c>
      <c r="K263" t="s">
        <v>413</v>
      </c>
      <c r="L263">
        <v>1354</v>
      </c>
      <c r="N263">
        <v>1010</v>
      </c>
      <c r="O263" t="s">
        <v>230</v>
      </c>
      <c r="P263" t="s">
        <v>230</v>
      </c>
      <c r="Q263">
        <v>1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 t="s">
        <v>3</v>
      </c>
      <c r="AG263">
        <v>0</v>
      </c>
      <c r="AH263">
        <v>3</v>
      </c>
      <c r="AI263">
        <v>-1</v>
      </c>
      <c r="AJ263" t="s">
        <v>3</v>
      </c>
      <c r="AK263">
        <v>0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0</v>
      </c>
      <c r="AR263">
        <v>0</v>
      </c>
    </row>
    <row r="264" spans="1:44" x14ac:dyDescent="0.2">
      <c r="A264">
        <f>ROW(Source!A618)</f>
        <v>618</v>
      </c>
      <c r="B264">
        <v>54348065</v>
      </c>
      <c r="C264">
        <v>54348051</v>
      </c>
      <c r="D264">
        <v>30533233</v>
      </c>
      <c r="E264">
        <v>30515945</v>
      </c>
      <c r="F264">
        <v>1</v>
      </c>
      <c r="G264">
        <v>30515945</v>
      </c>
      <c r="H264">
        <v>3</v>
      </c>
      <c r="I264" t="s">
        <v>414</v>
      </c>
      <c r="J264" t="s">
        <v>3</v>
      </c>
      <c r="K264" t="s">
        <v>415</v>
      </c>
      <c r="L264">
        <v>1354</v>
      </c>
      <c r="N264">
        <v>1010</v>
      </c>
      <c r="O264" t="s">
        <v>230</v>
      </c>
      <c r="P264" t="s">
        <v>230</v>
      </c>
      <c r="Q264">
        <v>1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 t="s">
        <v>3</v>
      </c>
      <c r="AG264">
        <v>0</v>
      </c>
      <c r="AH264">
        <v>3</v>
      </c>
      <c r="AI264">
        <v>-1</v>
      </c>
      <c r="AJ264" t="s">
        <v>3</v>
      </c>
      <c r="AK264">
        <v>0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0</v>
      </c>
      <c r="AR264">
        <v>0</v>
      </c>
    </row>
    <row r="265" spans="1:44" x14ac:dyDescent="0.2">
      <c r="A265">
        <f>ROW(Source!A618)</f>
        <v>618</v>
      </c>
      <c r="B265">
        <v>54348066</v>
      </c>
      <c r="C265">
        <v>54348051</v>
      </c>
      <c r="D265">
        <v>30533141</v>
      </c>
      <c r="E265">
        <v>30515945</v>
      </c>
      <c r="F265">
        <v>1</v>
      </c>
      <c r="G265">
        <v>30515945</v>
      </c>
      <c r="H265">
        <v>3</v>
      </c>
      <c r="I265" t="s">
        <v>419</v>
      </c>
      <c r="J265" t="s">
        <v>3</v>
      </c>
      <c r="K265" t="s">
        <v>420</v>
      </c>
      <c r="L265">
        <v>1354</v>
      </c>
      <c r="N265">
        <v>1010</v>
      </c>
      <c r="O265" t="s">
        <v>230</v>
      </c>
      <c r="P265" t="s">
        <v>230</v>
      </c>
      <c r="Q265">
        <v>1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 t="s">
        <v>3</v>
      </c>
      <c r="AG265">
        <v>0</v>
      </c>
      <c r="AH265">
        <v>3</v>
      </c>
      <c r="AI265">
        <v>-1</v>
      </c>
      <c r="AJ265" t="s">
        <v>3</v>
      </c>
      <c r="AK265">
        <v>0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0</v>
      </c>
      <c r="AR265">
        <v>0</v>
      </c>
    </row>
    <row r="266" spans="1:44" x14ac:dyDescent="0.2">
      <c r="A266">
        <f>ROW(Source!A618)</f>
        <v>618</v>
      </c>
      <c r="B266">
        <v>54348067</v>
      </c>
      <c r="C266">
        <v>54348051</v>
      </c>
      <c r="D266">
        <v>30541208</v>
      </c>
      <c r="E266">
        <v>30515945</v>
      </c>
      <c r="F266">
        <v>1</v>
      </c>
      <c r="G266">
        <v>30515945</v>
      </c>
      <c r="H266">
        <v>3</v>
      </c>
      <c r="I266" t="s">
        <v>395</v>
      </c>
      <c r="J266" t="s">
        <v>3</v>
      </c>
      <c r="K266" t="s">
        <v>396</v>
      </c>
      <c r="L266">
        <v>1344</v>
      </c>
      <c r="N266">
        <v>1008</v>
      </c>
      <c r="O266" t="s">
        <v>394</v>
      </c>
      <c r="P266" t="s">
        <v>394</v>
      </c>
      <c r="Q266">
        <v>1</v>
      </c>
      <c r="X266">
        <v>9.4499999999999993</v>
      </c>
      <c r="Y266">
        <v>1</v>
      </c>
      <c r="Z266">
        <v>0</v>
      </c>
      <c r="AA266">
        <v>0</v>
      </c>
      <c r="AB266">
        <v>0</v>
      </c>
      <c r="AC266">
        <v>0</v>
      </c>
      <c r="AD266">
        <v>1</v>
      </c>
      <c r="AE266">
        <v>0</v>
      </c>
      <c r="AF266" t="s">
        <v>3</v>
      </c>
      <c r="AG266">
        <v>9.4499999999999993</v>
      </c>
      <c r="AH266">
        <v>2</v>
      </c>
      <c r="AI266">
        <v>54348055</v>
      </c>
      <c r="AJ266">
        <v>155</v>
      </c>
      <c r="AK266">
        <v>0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0</v>
      </c>
      <c r="AR266">
        <v>0</v>
      </c>
    </row>
    <row r="267" spans="1:44" x14ac:dyDescent="0.2">
      <c r="A267">
        <f>ROW(Source!A619)</f>
        <v>619</v>
      </c>
      <c r="B267">
        <v>54348070</v>
      </c>
      <c r="C267">
        <v>54348068</v>
      </c>
      <c r="D267">
        <v>30515951</v>
      </c>
      <c r="E267">
        <v>30515945</v>
      </c>
      <c r="F267">
        <v>1</v>
      </c>
      <c r="G267">
        <v>30515945</v>
      </c>
      <c r="H267">
        <v>1</v>
      </c>
      <c r="I267" t="s">
        <v>380</v>
      </c>
      <c r="J267" t="s">
        <v>3</v>
      </c>
      <c r="K267" t="s">
        <v>381</v>
      </c>
      <c r="L267">
        <v>1191</v>
      </c>
      <c r="N267">
        <v>1013</v>
      </c>
      <c r="O267" t="s">
        <v>382</v>
      </c>
      <c r="P267" t="s">
        <v>382</v>
      </c>
      <c r="Q267">
        <v>1</v>
      </c>
      <c r="X267">
        <v>87.48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1</v>
      </c>
      <c r="AE267">
        <v>1</v>
      </c>
      <c r="AF267" t="s">
        <v>3</v>
      </c>
      <c r="AG267">
        <v>87.48</v>
      </c>
      <c r="AH267">
        <v>2</v>
      </c>
      <c r="AI267">
        <v>54348069</v>
      </c>
      <c r="AJ267">
        <v>156</v>
      </c>
      <c r="AK267">
        <v>0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0</v>
      </c>
      <c r="AR267">
        <v>0</v>
      </c>
    </row>
    <row r="268" spans="1:44" x14ac:dyDescent="0.2">
      <c r="A268">
        <f>ROW(Source!A620)</f>
        <v>620</v>
      </c>
      <c r="B268">
        <v>54348073</v>
      </c>
      <c r="C268">
        <v>54348071</v>
      </c>
      <c r="D268">
        <v>30515951</v>
      </c>
      <c r="E268">
        <v>30515945</v>
      </c>
      <c r="F268">
        <v>1</v>
      </c>
      <c r="G268">
        <v>30515945</v>
      </c>
      <c r="H268">
        <v>1</v>
      </c>
      <c r="I268" t="s">
        <v>380</v>
      </c>
      <c r="J268" t="s">
        <v>3</v>
      </c>
      <c r="K268" t="s">
        <v>381</v>
      </c>
      <c r="L268">
        <v>1191</v>
      </c>
      <c r="N268">
        <v>1013</v>
      </c>
      <c r="O268" t="s">
        <v>382</v>
      </c>
      <c r="P268" t="s">
        <v>382</v>
      </c>
      <c r="Q268">
        <v>1</v>
      </c>
      <c r="X268">
        <v>0.24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1</v>
      </c>
      <c r="AE268">
        <v>1</v>
      </c>
      <c r="AF268" t="s">
        <v>3</v>
      </c>
      <c r="AG268">
        <v>0.24</v>
      </c>
      <c r="AH268">
        <v>2</v>
      </c>
      <c r="AI268">
        <v>54348072</v>
      </c>
      <c r="AJ268">
        <v>157</v>
      </c>
      <c r="AK268">
        <v>0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0</v>
      </c>
      <c r="AR268">
        <v>0</v>
      </c>
    </row>
    <row r="269" spans="1:44" x14ac:dyDescent="0.2">
      <c r="A269">
        <f>ROW(Source!A621)</f>
        <v>621</v>
      </c>
      <c r="B269">
        <v>54348079</v>
      </c>
      <c r="C269">
        <v>54348074</v>
      </c>
      <c r="D269">
        <v>30515951</v>
      </c>
      <c r="E269">
        <v>30515945</v>
      </c>
      <c r="F269">
        <v>1</v>
      </c>
      <c r="G269">
        <v>30515945</v>
      </c>
      <c r="H269">
        <v>1</v>
      </c>
      <c r="I269" t="s">
        <v>380</v>
      </c>
      <c r="J269" t="s">
        <v>3</v>
      </c>
      <c r="K269" t="s">
        <v>381</v>
      </c>
      <c r="L269">
        <v>1191</v>
      </c>
      <c r="N269">
        <v>1013</v>
      </c>
      <c r="O269" t="s">
        <v>382</v>
      </c>
      <c r="P269" t="s">
        <v>382</v>
      </c>
      <c r="Q269">
        <v>1</v>
      </c>
      <c r="X269">
        <v>3.76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1</v>
      </c>
      <c r="AE269">
        <v>1</v>
      </c>
      <c r="AF269" t="s">
        <v>3</v>
      </c>
      <c r="AG269">
        <v>3.76</v>
      </c>
      <c r="AH269">
        <v>2</v>
      </c>
      <c r="AI269">
        <v>54348075</v>
      </c>
      <c r="AJ269">
        <v>158</v>
      </c>
      <c r="AK269">
        <v>0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0</v>
      </c>
      <c r="AR269">
        <v>0</v>
      </c>
    </row>
    <row r="270" spans="1:44" x14ac:dyDescent="0.2">
      <c r="A270">
        <f>ROW(Source!A621)</f>
        <v>621</v>
      </c>
      <c r="B270">
        <v>54348080</v>
      </c>
      <c r="C270">
        <v>54348074</v>
      </c>
      <c r="D270">
        <v>30595422</v>
      </c>
      <c r="E270">
        <v>1</v>
      </c>
      <c r="F270">
        <v>1</v>
      </c>
      <c r="G270">
        <v>30515945</v>
      </c>
      <c r="H270">
        <v>2</v>
      </c>
      <c r="I270" t="s">
        <v>389</v>
      </c>
      <c r="J270" t="s">
        <v>390</v>
      </c>
      <c r="K270" t="s">
        <v>391</v>
      </c>
      <c r="L270">
        <v>1367</v>
      </c>
      <c r="N270">
        <v>1011</v>
      </c>
      <c r="O270" t="s">
        <v>162</v>
      </c>
      <c r="P270" t="s">
        <v>162</v>
      </c>
      <c r="Q270">
        <v>1</v>
      </c>
      <c r="X270">
        <v>0.85</v>
      </c>
      <c r="Y270">
        <v>0</v>
      </c>
      <c r="Z270">
        <v>202.53</v>
      </c>
      <c r="AA270">
        <v>18</v>
      </c>
      <c r="AB270">
        <v>0</v>
      </c>
      <c r="AC270">
        <v>0</v>
      </c>
      <c r="AD270">
        <v>1</v>
      </c>
      <c r="AE270">
        <v>0</v>
      </c>
      <c r="AF270" t="s">
        <v>3</v>
      </c>
      <c r="AG270">
        <v>0.85</v>
      </c>
      <c r="AH270">
        <v>2</v>
      </c>
      <c r="AI270">
        <v>54348076</v>
      </c>
      <c r="AJ270">
        <v>159</v>
      </c>
      <c r="AK270">
        <v>0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0</v>
      </c>
      <c r="AR270">
        <v>0</v>
      </c>
    </row>
    <row r="271" spans="1:44" x14ac:dyDescent="0.2">
      <c r="A271">
        <f>ROW(Source!A621)</f>
        <v>621</v>
      </c>
      <c r="B271">
        <v>54348081</v>
      </c>
      <c r="C271">
        <v>54348074</v>
      </c>
      <c r="D271">
        <v>30516999</v>
      </c>
      <c r="E271">
        <v>30515945</v>
      </c>
      <c r="F271">
        <v>1</v>
      </c>
      <c r="G271">
        <v>30515945</v>
      </c>
      <c r="H271">
        <v>2</v>
      </c>
      <c r="I271" t="s">
        <v>392</v>
      </c>
      <c r="J271" t="s">
        <v>3</v>
      </c>
      <c r="K271" t="s">
        <v>393</v>
      </c>
      <c r="L271">
        <v>1344</v>
      </c>
      <c r="N271">
        <v>1008</v>
      </c>
      <c r="O271" t="s">
        <v>394</v>
      </c>
      <c r="P271" t="s">
        <v>394</v>
      </c>
      <c r="Q271">
        <v>1</v>
      </c>
      <c r="X271">
        <v>15.63</v>
      </c>
      <c r="Y271">
        <v>0</v>
      </c>
      <c r="Z271">
        <v>1</v>
      </c>
      <c r="AA271">
        <v>0</v>
      </c>
      <c r="AB271">
        <v>0</v>
      </c>
      <c r="AC271">
        <v>0</v>
      </c>
      <c r="AD271">
        <v>1</v>
      </c>
      <c r="AE271">
        <v>0</v>
      </c>
      <c r="AF271" t="s">
        <v>3</v>
      </c>
      <c r="AG271">
        <v>15.63</v>
      </c>
      <c r="AH271">
        <v>2</v>
      </c>
      <c r="AI271">
        <v>54348077</v>
      </c>
      <c r="AJ271">
        <v>160</v>
      </c>
      <c r="AK271">
        <v>0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0</v>
      </c>
      <c r="AR271">
        <v>0</v>
      </c>
    </row>
    <row r="272" spans="1:44" x14ac:dyDescent="0.2">
      <c r="A272">
        <f>ROW(Source!A621)</f>
        <v>621</v>
      </c>
      <c r="B272">
        <v>54348082</v>
      </c>
      <c r="C272">
        <v>54348074</v>
      </c>
      <c r="D272">
        <v>30531466</v>
      </c>
      <c r="E272">
        <v>30515945</v>
      </c>
      <c r="F272">
        <v>1</v>
      </c>
      <c r="G272">
        <v>30515945</v>
      </c>
      <c r="H272">
        <v>3</v>
      </c>
      <c r="I272" t="s">
        <v>416</v>
      </c>
      <c r="J272" t="s">
        <v>3</v>
      </c>
      <c r="K272" t="s">
        <v>417</v>
      </c>
      <c r="L272">
        <v>1348</v>
      </c>
      <c r="N272">
        <v>1009</v>
      </c>
      <c r="O272" t="s">
        <v>407</v>
      </c>
      <c r="P272" t="s">
        <v>407</v>
      </c>
      <c r="Q272">
        <v>1000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 t="s">
        <v>3</v>
      </c>
      <c r="AG272">
        <v>0</v>
      </c>
      <c r="AH272">
        <v>3</v>
      </c>
      <c r="AI272">
        <v>-1</v>
      </c>
      <c r="AJ272" t="s">
        <v>3</v>
      </c>
      <c r="AK272">
        <v>0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0</v>
      </c>
      <c r="AR272">
        <v>0</v>
      </c>
    </row>
    <row r="273" spans="1:44" x14ac:dyDescent="0.2">
      <c r="A273">
        <f>ROW(Source!A621)</f>
        <v>621</v>
      </c>
      <c r="B273">
        <v>54348083</v>
      </c>
      <c r="C273">
        <v>54348074</v>
      </c>
      <c r="D273">
        <v>30531517</v>
      </c>
      <c r="E273">
        <v>30515945</v>
      </c>
      <c r="F273">
        <v>1</v>
      </c>
      <c r="G273">
        <v>30515945</v>
      </c>
      <c r="H273">
        <v>3</v>
      </c>
      <c r="I273" t="s">
        <v>405</v>
      </c>
      <c r="J273" t="s">
        <v>3</v>
      </c>
      <c r="K273" t="s">
        <v>406</v>
      </c>
      <c r="L273">
        <v>1348</v>
      </c>
      <c r="N273">
        <v>1009</v>
      </c>
      <c r="O273" t="s">
        <v>407</v>
      </c>
      <c r="P273" t="s">
        <v>407</v>
      </c>
      <c r="Q273">
        <v>1000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 t="s">
        <v>3</v>
      </c>
      <c r="AG273">
        <v>0</v>
      </c>
      <c r="AH273">
        <v>3</v>
      </c>
      <c r="AI273">
        <v>-1</v>
      </c>
      <c r="AJ273" t="s">
        <v>3</v>
      </c>
      <c r="AK273">
        <v>0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0</v>
      </c>
      <c r="AR273">
        <v>0</v>
      </c>
    </row>
    <row r="274" spans="1:44" x14ac:dyDescent="0.2">
      <c r="A274">
        <f>ROW(Source!A621)</f>
        <v>621</v>
      </c>
      <c r="B274">
        <v>54348084</v>
      </c>
      <c r="C274">
        <v>54348074</v>
      </c>
      <c r="D274">
        <v>30531680</v>
      </c>
      <c r="E274">
        <v>30515945</v>
      </c>
      <c r="F274">
        <v>1</v>
      </c>
      <c r="G274">
        <v>30515945</v>
      </c>
      <c r="H274">
        <v>3</v>
      </c>
      <c r="I274" t="s">
        <v>410</v>
      </c>
      <c r="J274" t="s">
        <v>3</v>
      </c>
      <c r="K274" t="s">
        <v>411</v>
      </c>
      <c r="L274">
        <v>1348</v>
      </c>
      <c r="N274">
        <v>1009</v>
      </c>
      <c r="O274" t="s">
        <v>407</v>
      </c>
      <c r="P274" t="s">
        <v>407</v>
      </c>
      <c r="Q274">
        <v>1000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 t="s">
        <v>3</v>
      </c>
      <c r="AG274">
        <v>0</v>
      </c>
      <c r="AH274">
        <v>3</v>
      </c>
      <c r="AI274">
        <v>-1</v>
      </c>
      <c r="AJ274" t="s">
        <v>3</v>
      </c>
      <c r="AK274">
        <v>0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0</v>
      </c>
      <c r="AR274">
        <v>0</v>
      </c>
    </row>
    <row r="275" spans="1:44" x14ac:dyDescent="0.2">
      <c r="A275">
        <f>ROW(Source!A621)</f>
        <v>621</v>
      </c>
      <c r="B275">
        <v>54348085</v>
      </c>
      <c r="C275">
        <v>54348074</v>
      </c>
      <c r="D275">
        <v>30531680</v>
      </c>
      <c r="E275">
        <v>30515945</v>
      </c>
      <c r="F275">
        <v>1</v>
      </c>
      <c r="G275">
        <v>30515945</v>
      </c>
      <c r="H275">
        <v>3</v>
      </c>
      <c r="I275" t="s">
        <v>410</v>
      </c>
      <c r="J275" t="s">
        <v>3</v>
      </c>
      <c r="K275" t="s">
        <v>418</v>
      </c>
      <c r="L275">
        <v>1348</v>
      </c>
      <c r="N275">
        <v>1009</v>
      </c>
      <c r="O275" t="s">
        <v>407</v>
      </c>
      <c r="P275" t="s">
        <v>407</v>
      </c>
      <c r="Q275">
        <v>1000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 t="s">
        <v>3</v>
      </c>
      <c r="AG275">
        <v>0</v>
      </c>
      <c r="AH275">
        <v>3</v>
      </c>
      <c r="AI275">
        <v>-1</v>
      </c>
      <c r="AJ275" t="s">
        <v>3</v>
      </c>
      <c r="AK275">
        <v>0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0</v>
      </c>
      <c r="AR275">
        <v>0</v>
      </c>
    </row>
    <row r="276" spans="1:44" x14ac:dyDescent="0.2">
      <c r="A276">
        <f>ROW(Source!A621)</f>
        <v>621</v>
      </c>
      <c r="B276">
        <v>54348086</v>
      </c>
      <c r="C276">
        <v>54348074</v>
      </c>
      <c r="D276">
        <v>30533233</v>
      </c>
      <c r="E276">
        <v>30515945</v>
      </c>
      <c r="F276">
        <v>1</v>
      </c>
      <c r="G276">
        <v>30515945</v>
      </c>
      <c r="H276">
        <v>3</v>
      </c>
      <c r="I276" t="s">
        <v>414</v>
      </c>
      <c r="J276" t="s">
        <v>3</v>
      </c>
      <c r="K276" t="s">
        <v>415</v>
      </c>
      <c r="L276">
        <v>1354</v>
      </c>
      <c r="N276">
        <v>1010</v>
      </c>
      <c r="O276" t="s">
        <v>230</v>
      </c>
      <c r="P276" t="s">
        <v>230</v>
      </c>
      <c r="Q276">
        <v>1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 t="s">
        <v>3</v>
      </c>
      <c r="AG276">
        <v>0</v>
      </c>
      <c r="AH276">
        <v>3</v>
      </c>
      <c r="AI276">
        <v>-1</v>
      </c>
      <c r="AJ276" t="s">
        <v>3</v>
      </c>
      <c r="AK276">
        <v>0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0</v>
      </c>
      <c r="AR276">
        <v>0</v>
      </c>
    </row>
    <row r="277" spans="1:44" x14ac:dyDescent="0.2">
      <c r="A277">
        <f>ROW(Source!A621)</f>
        <v>621</v>
      </c>
      <c r="B277">
        <v>54348087</v>
      </c>
      <c r="C277">
        <v>54348074</v>
      </c>
      <c r="D277">
        <v>30541208</v>
      </c>
      <c r="E277">
        <v>30515945</v>
      </c>
      <c r="F277">
        <v>1</v>
      </c>
      <c r="G277">
        <v>30515945</v>
      </c>
      <c r="H277">
        <v>3</v>
      </c>
      <c r="I277" t="s">
        <v>395</v>
      </c>
      <c r="J277" t="s">
        <v>3</v>
      </c>
      <c r="K277" t="s">
        <v>396</v>
      </c>
      <c r="L277">
        <v>1344</v>
      </c>
      <c r="N277">
        <v>1008</v>
      </c>
      <c r="O277" t="s">
        <v>394</v>
      </c>
      <c r="P277" t="s">
        <v>394</v>
      </c>
      <c r="Q277">
        <v>1</v>
      </c>
      <c r="X277">
        <v>5.67</v>
      </c>
      <c r="Y277">
        <v>1</v>
      </c>
      <c r="Z277">
        <v>0</v>
      </c>
      <c r="AA277">
        <v>0</v>
      </c>
      <c r="AB277">
        <v>0</v>
      </c>
      <c r="AC277">
        <v>0</v>
      </c>
      <c r="AD277">
        <v>1</v>
      </c>
      <c r="AE277">
        <v>0</v>
      </c>
      <c r="AF277" t="s">
        <v>3</v>
      </c>
      <c r="AG277">
        <v>5.67</v>
      </c>
      <c r="AH277">
        <v>2</v>
      </c>
      <c r="AI277">
        <v>54348078</v>
      </c>
      <c r="AJ277">
        <v>161</v>
      </c>
      <c r="AK277">
        <v>0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0</v>
      </c>
      <c r="AR277">
        <v>0</v>
      </c>
    </row>
    <row r="278" spans="1:44" x14ac:dyDescent="0.2">
      <c r="A278">
        <f>ROW(Source!A622)</f>
        <v>622</v>
      </c>
      <c r="B278">
        <v>54348093</v>
      </c>
      <c r="C278">
        <v>54348088</v>
      </c>
      <c r="D278">
        <v>30515951</v>
      </c>
      <c r="E278">
        <v>30515945</v>
      </c>
      <c r="F278">
        <v>1</v>
      </c>
      <c r="G278">
        <v>30515945</v>
      </c>
      <c r="H278">
        <v>1</v>
      </c>
      <c r="I278" t="s">
        <v>380</v>
      </c>
      <c r="J278" t="s">
        <v>3</v>
      </c>
      <c r="K278" t="s">
        <v>381</v>
      </c>
      <c r="L278">
        <v>1191</v>
      </c>
      <c r="N278">
        <v>1013</v>
      </c>
      <c r="O278" t="s">
        <v>382</v>
      </c>
      <c r="P278" t="s">
        <v>382</v>
      </c>
      <c r="Q278">
        <v>1</v>
      </c>
      <c r="X278">
        <v>7.42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1</v>
      </c>
      <c r="AE278">
        <v>1</v>
      </c>
      <c r="AF278" t="s">
        <v>3</v>
      </c>
      <c r="AG278">
        <v>7.42</v>
      </c>
      <c r="AH278">
        <v>2</v>
      </c>
      <c r="AI278">
        <v>54348089</v>
      </c>
      <c r="AJ278">
        <v>162</v>
      </c>
      <c r="AK278">
        <v>0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0</v>
      </c>
      <c r="AR278">
        <v>0</v>
      </c>
    </row>
    <row r="279" spans="1:44" x14ac:dyDescent="0.2">
      <c r="A279">
        <f>ROW(Source!A622)</f>
        <v>622</v>
      </c>
      <c r="B279">
        <v>54348094</v>
      </c>
      <c r="C279">
        <v>54348088</v>
      </c>
      <c r="D279">
        <v>30595321</v>
      </c>
      <c r="E279">
        <v>1</v>
      </c>
      <c r="F279">
        <v>1</v>
      </c>
      <c r="G279">
        <v>30515945</v>
      </c>
      <c r="H279">
        <v>2</v>
      </c>
      <c r="I279" t="s">
        <v>383</v>
      </c>
      <c r="J279" t="s">
        <v>384</v>
      </c>
      <c r="K279" t="s">
        <v>385</v>
      </c>
      <c r="L279">
        <v>1367</v>
      </c>
      <c r="N279">
        <v>1011</v>
      </c>
      <c r="O279" t="s">
        <v>162</v>
      </c>
      <c r="P279" t="s">
        <v>162</v>
      </c>
      <c r="Q279">
        <v>1</v>
      </c>
      <c r="X279">
        <v>0.61</v>
      </c>
      <c r="Y279">
        <v>0</v>
      </c>
      <c r="Z279">
        <v>190.93</v>
      </c>
      <c r="AA279">
        <v>18.149999999999999</v>
      </c>
      <c r="AB279">
        <v>0</v>
      </c>
      <c r="AC279">
        <v>0</v>
      </c>
      <c r="AD279">
        <v>1</v>
      </c>
      <c r="AE279">
        <v>0</v>
      </c>
      <c r="AF279" t="s">
        <v>3</v>
      </c>
      <c r="AG279">
        <v>0.61</v>
      </c>
      <c r="AH279">
        <v>2</v>
      </c>
      <c r="AI279">
        <v>54348090</v>
      </c>
      <c r="AJ279">
        <v>163</v>
      </c>
      <c r="AK279">
        <v>0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0</v>
      </c>
      <c r="AR279">
        <v>0</v>
      </c>
    </row>
    <row r="280" spans="1:44" x14ac:dyDescent="0.2">
      <c r="A280">
        <f>ROW(Source!A622)</f>
        <v>622</v>
      </c>
      <c r="B280">
        <v>54348095</v>
      </c>
      <c r="C280">
        <v>54348088</v>
      </c>
      <c r="D280">
        <v>30516999</v>
      </c>
      <c r="E280">
        <v>30515945</v>
      </c>
      <c r="F280">
        <v>1</v>
      </c>
      <c r="G280">
        <v>30515945</v>
      </c>
      <c r="H280">
        <v>2</v>
      </c>
      <c r="I280" t="s">
        <v>392</v>
      </c>
      <c r="J280" t="s">
        <v>3</v>
      </c>
      <c r="K280" t="s">
        <v>393</v>
      </c>
      <c r="L280">
        <v>1344</v>
      </c>
      <c r="N280">
        <v>1008</v>
      </c>
      <c r="O280" t="s">
        <v>394</v>
      </c>
      <c r="P280" t="s">
        <v>394</v>
      </c>
      <c r="Q280">
        <v>1</v>
      </c>
      <c r="X280">
        <v>30.52</v>
      </c>
      <c r="Y280">
        <v>0</v>
      </c>
      <c r="Z280">
        <v>1</v>
      </c>
      <c r="AA280">
        <v>0</v>
      </c>
      <c r="AB280">
        <v>0</v>
      </c>
      <c r="AC280">
        <v>0</v>
      </c>
      <c r="AD280">
        <v>1</v>
      </c>
      <c r="AE280">
        <v>0</v>
      </c>
      <c r="AF280" t="s">
        <v>3</v>
      </c>
      <c r="AG280">
        <v>30.52</v>
      </c>
      <c r="AH280">
        <v>2</v>
      </c>
      <c r="AI280">
        <v>54348091</v>
      </c>
      <c r="AJ280">
        <v>164</v>
      </c>
      <c r="AK280">
        <v>0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0</v>
      </c>
      <c r="AR280">
        <v>0</v>
      </c>
    </row>
    <row r="281" spans="1:44" x14ac:dyDescent="0.2">
      <c r="A281">
        <f>ROW(Source!A622)</f>
        <v>622</v>
      </c>
      <c r="B281">
        <v>54348096</v>
      </c>
      <c r="C281">
        <v>54348088</v>
      </c>
      <c r="D281">
        <v>30531466</v>
      </c>
      <c r="E281">
        <v>30515945</v>
      </c>
      <c r="F281">
        <v>1</v>
      </c>
      <c r="G281">
        <v>30515945</v>
      </c>
      <c r="H281">
        <v>3</v>
      </c>
      <c r="I281" t="s">
        <v>416</v>
      </c>
      <c r="J281" t="s">
        <v>3</v>
      </c>
      <c r="K281" t="s">
        <v>417</v>
      </c>
      <c r="L281">
        <v>1348</v>
      </c>
      <c r="N281">
        <v>1009</v>
      </c>
      <c r="O281" t="s">
        <v>407</v>
      </c>
      <c r="P281" t="s">
        <v>407</v>
      </c>
      <c r="Q281">
        <v>1000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 t="s">
        <v>3</v>
      </c>
      <c r="AG281">
        <v>0</v>
      </c>
      <c r="AH281">
        <v>3</v>
      </c>
      <c r="AI281">
        <v>-1</v>
      </c>
      <c r="AJ281" t="s">
        <v>3</v>
      </c>
      <c r="AK281">
        <v>0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0</v>
      </c>
      <c r="AR281">
        <v>0</v>
      </c>
    </row>
    <row r="282" spans="1:44" x14ac:dyDescent="0.2">
      <c r="A282">
        <f>ROW(Source!A622)</f>
        <v>622</v>
      </c>
      <c r="B282">
        <v>54348097</v>
      </c>
      <c r="C282">
        <v>54348088</v>
      </c>
      <c r="D282">
        <v>30531517</v>
      </c>
      <c r="E282">
        <v>30515945</v>
      </c>
      <c r="F282">
        <v>1</v>
      </c>
      <c r="G282">
        <v>30515945</v>
      </c>
      <c r="H282">
        <v>3</v>
      </c>
      <c r="I282" t="s">
        <v>405</v>
      </c>
      <c r="J282" t="s">
        <v>3</v>
      </c>
      <c r="K282" t="s">
        <v>406</v>
      </c>
      <c r="L282">
        <v>1348</v>
      </c>
      <c r="N282">
        <v>1009</v>
      </c>
      <c r="O282" t="s">
        <v>407</v>
      </c>
      <c r="P282" t="s">
        <v>407</v>
      </c>
      <c r="Q282">
        <v>1000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 t="s">
        <v>3</v>
      </c>
      <c r="AG282">
        <v>0</v>
      </c>
      <c r="AH282">
        <v>3</v>
      </c>
      <c r="AI282">
        <v>-1</v>
      </c>
      <c r="AJ282" t="s">
        <v>3</v>
      </c>
      <c r="AK282">
        <v>0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0</v>
      </c>
      <c r="AR282">
        <v>0</v>
      </c>
    </row>
    <row r="283" spans="1:44" x14ac:dyDescent="0.2">
      <c r="A283">
        <f>ROW(Source!A622)</f>
        <v>622</v>
      </c>
      <c r="B283">
        <v>54348098</v>
      </c>
      <c r="C283">
        <v>54348088</v>
      </c>
      <c r="D283">
        <v>30536867</v>
      </c>
      <c r="E283">
        <v>30515945</v>
      </c>
      <c r="F283">
        <v>1</v>
      </c>
      <c r="G283">
        <v>30515945</v>
      </c>
      <c r="H283">
        <v>3</v>
      </c>
      <c r="I283" t="s">
        <v>403</v>
      </c>
      <c r="J283" t="s">
        <v>3</v>
      </c>
      <c r="K283" t="s">
        <v>404</v>
      </c>
      <c r="L283">
        <v>1303</v>
      </c>
      <c r="N283">
        <v>1003</v>
      </c>
      <c r="O283" t="s">
        <v>222</v>
      </c>
      <c r="P283" t="s">
        <v>222</v>
      </c>
      <c r="Q283">
        <v>1000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 t="s">
        <v>3</v>
      </c>
      <c r="AG283">
        <v>0</v>
      </c>
      <c r="AH283">
        <v>3</v>
      </c>
      <c r="AI283">
        <v>-1</v>
      </c>
      <c r="AJ283" t="s">
        <v>3</v>
      </c>
      <c r="AK283">
        <v>0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0</v>
      </c>
      <c r="AR283">
        <v>0</v>
      </c>
    </row>
    <row r="284" spans="1:44" x14ac:dyDescent="0.2">
      <c r="A284">
        <f>ROW(Source!A622)</f>
        <v>622</v>
      </c>
      <c r="B284">
        <v>54348099</v>
      </c>
      <c r="C284">
        <v>54348088</v>
      </c>
      <c r="D284">
        <v>30531680</v>
      </c>
      <c r="E284">
        <v>30515945</v>
      </c>
      <c r="F284">
        <v>1</v>
      </c>
      <c r="G284">
        <v>30515945</v>
      </c>
      <c r="H284">
        <v>3</v>
      </c>
      <c r="I284" t="s">
        <v>410</v>
      </c>
      <c r="J284" t="s">
        <v>3</v>
      </c>
      <c r="K284" t="s">
        <v>411</v>
      </c>
      <c r="L284">
        <v>1348</v>
      </c>
      <c r="N284">
        <v>1009</v>
      </c>
      <c r="O284" t="s">
        <v>407</v>
      </c>
      <c r="P284" t="s">
        <v>407</v>
      </c>
      <c r="Q284">
        <v>1000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 t="s">
        <v>3</v>
      </c>
      <c r="AG284">
        <v>0</v>
      </c>
      <c r="AH284">
        <v>3</v>
      </c>
      <c r="AI284">
        <v>-1</v>
      </c>
      <c r="AJ284" t="s">
        <v>3</v>
      </c>
      <c r="AK284">
        <v>0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0</v>
      </c>
      <c r="AR284">
        <v>0</v>
      </c>
    </row>
    <row r="285" spans="1:44" x14ac:dyDescent="0.2">
      <c r="A285">
        <f>ROW(Source!A622)</f>
        <v>622</v>
      </c>
      <c r="B285">
        <v>54348100</v>
      </c>
      <c r="C285">
        <v>54348088</v>
      </c>
      <c r="D285">
        <v>30531680</v>
      </c>
      <c r="E285">
        <v>30515945</v>
      </c>
      <c r="F285">
        <v>1</v>
      </c>
      <c r="G285">
        <v>30515945</v>
      </c>
      <c r="H285">
        <v>3</v>
      </c>
      <c r="I285" t="s">
        <v>410</v>
      </c>
      <c r="J285" t="s">
        <v>3</v>
      </c>
      <c r="K285" t="s">
        <v>418</v>
      </c>
      <c r="L285">
        <v>1348</v>
      </c>
      <c r="N285">
        <v>1009</v>
      </c>
      <c r="O285" t="s">
        <v>407</v>
      </c>
      <c r="P285" t="s">
        <v>407</v>
      </c>
      <c r="Q285">
        <v>1000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 t="s">
        <v>3</v>
      </c>
      <c r="AG285">
        <v>0</v>
      </c>
      <c r="AH285">
        <v>3</v>
      </c>
      <c r="AI285">
        <v>-1</v>
      </c>
      <c r="AJ285" t="s">
        <v>3</v>
      </c>
      <c r="AK285">
        <v>0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0</v>
      </c>
      <c r="AR285">
        <v>0</v>
      </c>
    </row>
    <row r="286" spans="1:44" x14ac:dyDescent="0.2">
      <c r="A286">
        <f>ROW(Source!A622)</f>
        <v>622</v>
      </c>
      <c r="B286">
        <v>54348101</v>
      </c>
      <c r="C286">
        <v>54348088</v>
      </c>
      <c r="D286">
        <v>30533233</v>
      </c>
      <c r="E286">
        <v>30515945</v>
      </c>
      <c r="F286">
        <v>1</v>
      </c>
      <c r="G286">
        <v>30515945</v>
      </c>
      <c r="H286">
        <v>3</v>
      </c>
      <c r="I286" t="s">
        <v>414</v>
      </c>
      <c r="J286" t="s">
        <v>3</v>
      </c>
      <c r="K286" t="s">
        <v>415</v>
      </c>
      <c r="L286">
        <v>1354</v>
      </c>
      <c r="N286">
        <v>1010</v>
      </c>
      <c r="O286" t="s">
        <v>230</v>
      </c>
      <c r="P286" t="s">
        <v>230</v>
      </c>
      <c r="Q286">
        <v>1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 t="s">
        <v>3</v>
      </c>
      <c r="AG286">
        <v>0</v>
      </c>
      <c r="AH286">
        <v>3</v>
      </c>
      <c r="AI286">
        <v>-1</v>
      </c>
      <c r="AJ286" t="s">
        <v>3</v>
      </c>
      <c r="AK286">
        <v>0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0</v>
      </c>
      <c r="AR286">
        <v>0</v>
      </c>
    </row>
    <row r="287" spans="1:44" x14ac:dyDescent="0.2">
      <c r="A287">
        <f>ROW(Source!A622)</f>
        <v>622</v>
      </c>
      <c r="B287">
        <v>54348102</v>
      </c>
      <c r="C287">
        <v>54348088</v>
      </c>
      <c r="D287">
        <v>30541208</v>
      </c>
      <c r="E287">
        <v>30515945</v>
      </c>
      <c r="F287">
        <v>1</v>
      </c>
      <c r="G287">
        <v>30515945</v>
      </c>
      <c r="H287">
        <v>3</v>
      </c>
      <c r="I287" t="s">
        <v>395</v>
      </c>
      <c r="J287" t="s">
        <v>3</v>
      </c>
      <c r="K287" t="s">
        <v>396</v>
      </c>
      <c r="L287">
        <v>1344</v>
      </c>
      <c r="N287">
        <v>1008</v>
      </c>
      <c r="O287" t="s">
        <v>394</v>
      </c>
      <c r="P287" t="s">
        <v>394</v>
      </c>
      <c r="Q287">
        <v>1</v>
      </c>
      <c r="X287">
        <v>5.88</v>
      </c>
      <c r="Y287">
        <v>1</v>
      </c>
      <c r="Z287">
        <v>0</v>
      </c>
      <c r="AA287">
        <v>0</v>
      </c>
      <c r="AB287">
        <v>0</v>
      </c>
      <c r="AC287">
        <v>0</v>
      </c>
      <c r="AD287">
        <v>1</v>
      </c>
      <c r="AE287">
        <v>0</v>
      </c>
      <c r="AF287" t="s">
        <v>3</v>
      </c>
      <c r="AG287">
        <v>5.88</v>
      </c>
      <c r="AH287">
        <v>2</v>
      </c>
      <c r="AI287">
        <v>54348092</v>
      </c>
      <c r="AJ287">
        <v>165</v>
      </c>
      <c r="AK287">
        <v>0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0</v>
      </c>
      <c r="AR287">
        <v>0</v>
      </c>
    </row>
    <row r="288" spans="1:44" x14ac:dyDescent="0.2">
      <c r="A288">
        <f>ROW(Source!A623)</f>
        <v>623</v>
      </c>
      <c r="B288">
        <v>54348105</v>
      </c>
      <c r="C288">
        <v>54348103</v>
      </c>
      <c r="D288">
        <v>30515951</v>
      </c>
      <c r="E288">
        <v>30515945</v>
      </c>
      <c r="F288">
        <v>1</v>
      </c>
      <c r="G288">
        <v>30515945</v>
      </c>
      <c r="H288">
        <v>1</v>
      </c>
      <c r="I288" t="s">
        <v>380</v>
      </c>
      <c r="J288" t="s">
        <v>3</v>
      </c>
      <c r="K288" t="s">
        <v>381</v>
      </c>
      <c r="L288">
        <v>1191</v>
      </c>
      <c r="N288">
        <v>1013</v>
      </c>
      <c r="O288" t="s">
        <v>382</v>
      </c>
      <c r="P288" t="s">
        <v>382</v>
      </c>
      <c r="Q288">
        <v>1</v>
      </c>
      <c r="X288">
        <v>87.6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1</v>
      </c>
      <c r="AE288">
        <v>1</v>
      </c>
      <c r="AF288" t="s">
        <v>3</v>
      </c>
      <c r="AG288">
        <v>87.6</v>
      </c>
      <c r="AH288">
        <v>2</v>
      </c>
      <c r="AI288">
        <v>54348104</v>
      </c>
      <c r="AJ288">
        <v>166</v>
      </c>
      <c r="AK288">
        <v>0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0</v>
      </c>
      <c r="AR288">
        <v>0</v>
      </c>
    </row>
    <row r="289" spans="1:44" x14ac:dyDescent="0.2">
      <c r="A289">
        <f>ROW(Source!A624)</f>
        <v>624</v>
      </c>
      <c r="B289">
        <v>54348108</v>
      </c>
      <c r="C289">
        <v>54348106</v>
      </c>
      <c r="D289">
        <v>30515951</v>
      </c>
      <c r="E289">
        <v>30515945</v>
      </c>
      <c r="F289">
        <v>1</v>
      </c>
      <c r="G289">
        <v>30515945</v>
      </c>
      <c r="H289">
        <v>1</v>
      </c>
      <c r="I289" t="s">
        <v>380</v>
      </c>
      <c r="J289" t="s">
        <v>3</v>
      </c>
      <c r="K289" t="s">
        <v>381</v>
      </c>
      <c r="L289">
        <v>1191</v>
      </c>
      <c r="N289">
        <v>1013</v>
      </c>
      <c r="O289" t="s">
        <v>382</v>
      </c>
      <c r="P289" t="s">
        <v>382</v>
      </c>
      <c r="Q289">
        <v>1</v>
      </c>
      <c r="X289">
        <v>2.94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1</v>
      </c>
      <c r="AE289">
        <v>1</v>
      </c>
      <c r="AF289" t="s">
        <v>3</v>
      </c>
      <c r="AG289">
        <v>2.94</v>
      </c>
      <c r="AH289">
        <v>2</v>
      </c>
      <c r="AI289">
        <v>54348107</v>
      </c>
      <c r="AJ289">
        <v>167</v>
      </c>
      <c r="AK289">
        <v>0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0</v>
      </c>
      <c r="AR289">
        <v>0</v>
      </c>
    </row>
    <row r="290" spans="1:44" x14ac:dyDescent="0.2">
      <c r="A290">
        <f>ROW(Source!A625)</f>
        <v>625</v>
      </c>
      <c r="B290">
        <v>54348111</v>
      </c>
      <c r="C290">
        <v>54348109</v>
      </c>
      <c r="D290">
        <v>30515951</v>
      </c>
      <c r="E290">
        <v>30515945</v>
      </c>
      <c r="F290">
        <v>1</v>
      </c>
      <c r="G290">
        <v>30515945</v>
      </c>
      <c r="H290">
        <v>1</v>
      </c>
      <c r="I290" t="s">
        <v>380</v>
      </c>
      <c r="J290" t="s">
        <v>3</v>
      </c>
      <c r="K290" t="s">
        <v>381</v>
      </c>
      <c r="L290">
        <v>1191</v>
      </c>
      <c r="N290">
        <v>1013</v>
      </c>
      <c r="O290" t="s">
        <v>382</v>
      </c>
      <c r="P290" t="s">
        <v>382</v>
      </c>
      <c r="Q290">
        <v>1</v>
      </c>
      <c r="X290">
        <v>0.21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1</v>
      </c>
      <c r="AE290">
        <v>1</v>
      </c>
      <c r="AF290" t="s">
        <v>3</v>
      </c>
      <c r="AG290">
        <v>0.21</v>
      </c>
      <c r="AH290">
        <v>2</v>
      </c>
      <c r="AI290">
        <v>54348110</v>
      </c>
      <c r="AJ290">
        <v>168</v>
      </c>
      <c r="AK290">
        <v>0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0</v>
      </c>
      <c r="AR290">
        <v>0</v>
      </c>
    </row>
    <row r="291" spans="1:44" x14ac:dyDescent="0.2">
      <c r="A291">
        <f>ROW(Source!A626)</f>
        <v>626</v>
      </c>
      <c r="B291">
        <v>54348114</v>
      </c>
      <c r="C291">
        <v>54348112</v>
      </c>
      <c r="D291">
        <v>30515951</v>
      </c>
      <c r="E291">
        <v>30515945</v>
      </c>
      <c r="F291">
        <v>1</v>
      </c>
      <c r="G291">
        <v>30515945</v>
      </c>
      <c r="H291">
        <v>1</v>
      </c>
      <c r="I291" t="s">
        <v>380</v>
      </c>
      <c r="J291" t="s">
        <v>3</v>
      </c>
      <c r="K291" t="s">
        <v>381</v>
      </c>
      <c r="L291">
        <v>1191</v>
      </c>
      <c r="N291">
        <v>1013</v>
      </c>
      <c r="O291" t="s">
        <v>382</v>
      </c>
      <c r="P291" t="s">
        <v>382</v>
      </c>
      <c r="Q291">
        <v>1</v>
      </c>
      <c r="X291">
        <v>0.35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1</v>
      </c>
      <c r="AE291">
        <v>1</v>
      </c>
      <c r="AF291" t="s">
        <v>3</v>
      </c>
      <c r="AG291">
        <v>0.35</v>
      </c>
      <c r="AH291">
        <v>2</v>
      </c>
      <c r="AI291">
        <v>54348113</v>
      </c>
      <c r="AJ291">
        <v>169</v>
      </c>
      <c r="AK291">
        <v>0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0</v>
      </c>
      <c r="AR291">
        <v>0</v>
      </c>
    </row>
    <row r="292" spans="1:44" x14ac:dyDescent="0.2">
      <c r="A292">
        <f>ROW(Source!A627)</f>
        <v>627</v>
      </c>
      <c r="B292">
        <v>54348117</v>
      </c>
      <c r="C292">
        <v>54348115</v>
      </c>
      <c r="D292">
        <v>30515951</v>
      </c>
      <c r="E292">
        <v>30515945</v>
      </c>
      <c r="F292">
        <v>1</v>
      </c>
      <c r="G292">
        <v>30515945</v>
      </c>
      <c r="H292">
        <v>1</v>
      </c>
      <c r="I292" t="s">
        <v>380</v>
      </c>
      <c r="J292" t="s">
        <v>3</v>
      </c>
      <c r="K292" t="s">
        <v>381</v>
      </c>
      <c r="L292">
        <v>1191</v>
      </c>
      <c r="N292">
        <v>1013</v>
      </c>
      <c r="O292" t="s">
        <v>382</v>
      </c>
      <c r="P292" t="s">
        <v>382</v>
      </c>
      <c r="Q292">
        <v>1</v>
      </c>
      <c r="X292">
        <v>0.4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1</v>
      </c>
      <c r="AE292">
        <v>1</v>
      </c>
      <c r="AF292" t="s">
        <v>3</v>
      </c>
      <c r="AG292">
        <v>0.4</v>
      </c>
      <c r="AH292">
        <v>2</v>
      </c>
      <c r="AI292">
        <v>54348116</v>
      </c>
      <c r="AJ292">
        <v>170</v>
      </c>
      <c r="AK292">
        <v>0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0</v>
      </c>
      <c r="AR292">
        <v>0</v>
      </c>
    </row>
    <row r="293" spans="1:44" x14ac:dyDescent="0.2">
      <c r="A293">
        <f>ROW(Source!A628)</f>
        <v>628</v>
      </c>
      <c r="B293">
        <v>54348122</v>
      </c>
      <c r="C293">
        <v>54348118</v>
      </c>
      <c r="D293">
        <v>30515951</v>
      </c>
      <c r="E293">
        <v>30515945</v>
      </c>
      <c r="F293">
        <v>1</v>
      </c>
      <c r="G293">
        <v>30515945</v>
      </c>
      <c r="H293">
        <v>1</v>
      </c>
      <c r="I293" t="s">
        <v>380</v>
      </c>
      <c r="J293" t="s">
        <v>3</v>
      </c>
      <c r="K293" t="s">
        <v>381</v>
      </c>
      <c r="L293">
        <v>1191</v>
      </c>
      <c r="N293">
        <v>1013</v>
      </c>
      <c r="O293" t="s">
        <v>382</v>
      </c>
      <c r="P293" t="s">
        <v>382</v>
      </c>
      <c r="Q293">
        <v>1</v>
      </c>
      <c r="X293">
        <v>1.27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1</v>
      </c>
      <c r="AE293">
        <v>1</v>
      </c>
      <c r="AF293" t="s">
        <v>3</v>
      </c>
      <c r="AG293">
        <v>1.27</v>
      </c>
      <c r="AH293">
        <v>2</v>
      </c>
      <c r="AI293">
        <v>54348119</v>
      </c>
      <c r="AJ293">
        <v>171</v>
      </c>
      <c r="AK293">
        <v>0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0</v>
      </c>
      <c r="AR293">
        <v>0</v>
      </c>
    </row>
    <row r="294" spans="1:44" x14ac:dyDescent="0.2">
      <c r="A294">
        <f>ROW(Source!A628)</f>
        <v>628</v>
      </c>
      <c r="B294">
        <v>54348123</v>
      </c>
      <c r="C294">
        <v>54348118</v>
      </c>
      <c r="D294">
        <v>30596074</v>
      </c>
      <c r="E294">
        <v>1</v>
      </c>
      <c r="F294">
        <v>1</v>
      </c>
      <c r="G294">
        <v>30515945</v>
      </c>
      <c r="H294">
        <v>2</v>
      </c>
      <c r="I294" t="s">
        <v>397</v>
      </c>
      <c r="J294" t="s">
        <v>398</v>
      </c>
      <c r="K294" t="s">
        <v>399</v>
      </c>
      <c r="L294">
        <v>1367</v>
      </c>
      <c r="N294">
        <v>1011</v>
      </c>
      <c r="O294" t="s">
        <v>162</v>
      </c>
      <c r="P294" t="s">
        <v>162</v>
      </c>
      <c r="Q294">
        <v>1</v>
      </c>
      <c r="X294">
        <v>7.0000000000000007E-2</v>
      </c>
      <c r="Y294">
        <v>0</v>
      </c>
      <c r="Z294">
        <v>76.81</v>
      </c>
      <c r="AA294">
        <v>14.36</v>
      </c>
      <c r="AB294">
        <v>0</v>
      </c>
      <c r="AC294">
        <v>0</v>
      </c>
      <c r="AD294">
        <v>1</v>
      </c>
      <c r="AE294">
        <v>0</v>
      </c>
      <c r="AF294" t="s">
        <v>3</v>
      </c>
      <c r="AG294">
        <v>7.0000000000000007E-2</v>
      </c>
      <c r="AH294">
        <v>2</v>
      </c>
      <c r="AI294">
        <v>54348120</v>
      </c>
      <c r="AJ294">
        <v>172</v>
      </c>
      <c r="AK294">
        <v>0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0</v>
      </c>
      <c r="AR294">
        <v>0</v>
      </c>
    </row>
    <row r="295" spans="1:44" x14ac:dyDescent="0.2">
      <c r="A295">
        <f>ROW(Source!A628)</f>
        <v>628</v>
      </c>
      <c r="B295">
        <v>54348124</v>
      </c>
      <c r="C295">
        <v>54348118</v>
      </c>
      <c r="D295">
        <v>30595422</v>
      </c>
      <c r="E295">
        <v>1</v>
      </c>
      <c r="F295">
        <v>1</v>
      </c>
      <c r="G295">
        <v>30515945</v>
      </c>
      <c r="H295">
        <v>2</v>
      </c>
      <c r="I295" t="s">
        <v>389</v>
      </c>
      <c r="J295" t="s">
        <v>390</v>
      </c>
      <c r="K295" t="s">
        <v>391</v>
      </c>
      <c r="L295">
        <v>1367</v>
      </c>
      <c r="N295">
        <v>1011</v>
      </c>
      <c r="O295" t="s">
        <v>162</v>
      </c>
      <c r="P295" t="s">
        <v>162</v>
      </c>
      <c r="Q295">
        <v>1</v>
      </c>
      <c r="X295">
        <v>0.06</v>
      </c>
      <c r="Y295">
        <v>0</v>
      </c>
      <c r="Z295">
        <v>202.53</v>
      </c>
      <c r="AA295">
        <v>18</v>
      </c>
      <c r="AB295">
        <v>0</v>
      </c>
      <c r="AC295">
        <v>0</v>
      </c>
      <c r="AD295">
        <v>1</v>
      </c>
      <c r="AE295">
        <v>0</v>
      </c>
      <c r="AF295" t="s">
        <v>3</v>
      </c>
      <c r="AG295">
        <v>0.06</v>
      </c>
      <c r="AH295">
        <v>2</v>
      </c>
      <c r="AI295">
        <v>54348121</v>
      </c>
      <c r="AJ295">
        <v>173</v>
      </c>
      <c r="AK295">
        <v>0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0</v>
      </c>
      <c r="AR295">
        <v>0</v>
      </c>
    </row>
    <row r="296" spans="1:44" x14ac:dyDescent="0.2">
      <c r="A296">
        <f>ROW(Source!A628)</f>
        <v>628</v>
      </c>
      <c r="B296">
        <v>54348125</v>
      </c>
      <c r="C296">
        <v>54348118</v>
      </c>
      <c r="D296">
        <v>30531517</v>
      </c>
      <c r="E296">
        <v>30515945</v>
      </c>
      <c r="F296">
        <v>1</v>
      </c>
      <c r="G296">
        <v>30515945</v>
      </c>
      <c r="H296">
        <v>3</v>
      </c>
      <c r="I296" t="s">
        <v>405</v>
      </c>
      <c r="J296" t="s">
        <v>3</v>
      </c>
      <c r="K296" t="s">
        <v>406</v>
      </c>
      <c r="L296">
        <v>1348</v>
      </c>
      <c r="N296">
        <v>1009</v>
      </c>
      <c r="O296" t="s">
        <v>407</v>
      </c>
      <c r="P296" t="s">
        <v>407</v>
      </c>
      <c r="Q296">
        <v>1000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 t="s">
        <v>3</v>
      </c>
      <c r="AG296">
        <v>0</v>
      </c>
      <c r="AH296">
        <v>3</v>
      </c>
      <c r="AI296">
        <v>-1</v>
      </c>
      <c r="AJ296" t="s">
        <v>3</v>
      </c>
      <c r="AK296">
        <v>0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0</v>
      </c>
      <c r="AR296">
        <v>0</v>
      </c>
    </row>
    <row r="297" spans="1:44" x14ac:dyDescent="0.2">
      <c r="A297">
        <f>ROW(Source!A628)</f>
        <v>628</v>
      </c>
      <c r="B297">
        <v>54348126</v>
      </c>
      <c r="C297">
        <v>54348118</v>
      </c>
      <c r="D297">
        <v>30532013</v>
      </c>
      <c r="E297">
        <v>30515945</v>
      </c>
      <c r="F297">
        <v>1</v>
      </c>
      <c r="G297">
        <v>30515945</v>
      </c>
      <c r="H297">
        <v>3</v>
      </c>
      <c r="I297" t="s">
        <v>408</v>
      </c>
      <c r="J297" t="s">
        <v>3</v>
      </c>
      <c r="K297" t="s">
        <v>409</v>
      </c>
      <c r="L297">
        <v>1354</v>
      </c>
      <c r="N297">
        <v>1010</v>
      </c>
      <c r="O297" t="s">
        <v>230</v>
      </c>
      <c r="P297" t="s">
        <v>230</v>
      </c>
      <c r="Q297">
        <v>1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 t="s">
        <v>3</v>
      </c>
      <c r="AG297">
        <v>0</v>
      </c>
      <c r="AH297">
        <v>3</v>
      </c>
      <c r="AI297">
        <v>-1</v>
      </c>
      <c r="AJ297" t="s">
        <v>3</v>
      </c>
      <c r="AK297">
        <v>0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0</v>
      </c>
      <c r="AR297">
        <v>0</v>
      </c>
    </row>
    <row r="298" spans="1:44" x14ac:dyDescent="0.2">
      <c r="A298">
        <f>ROW(Source!A628)</f>
        <v>628</v>
      </c>
      <c r="B298">
        <v>54348127</v>
      </c>
      <c r="C298">
        <v>54348118</v>
      </c>
      <c r="D298">
        <v>30536867</v>
      </c>
      <c r="E298">
        <v>30515945</v>
      </c>
      <c r="F298">
        <v>1</v>
      </c>
      <c r="G298">
        <v>30515945</v>
      </c>
      <c r="H298">
        <v>3</v>
      </c>
      <c r="I298" t="s">
        <v>403</v>
      </c>
      <c r="J298" t="s">
        <v>3</v>
      </c>
      <c r="K298" t="s">
        <v>404</v>
      </c>
      <c r="L298">
        <v>1303</v>
      </c>
      <c r="N298">
        <v>1003</v>
      </c>
      <c r="O298" t="s">
        <v>222</v>
      </c>
      <c r="P298" t="s">
        <v>222</v>
      </c>
      <c r="Q298">
        <v>1000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 t="s">
        <v>3</v>
      </c>
      <c r="AG298">
        <v>0</v>
      </c>
      <c r="AH298">
        <v>3</v>
      </c>
      <c r="AI298">
        <v>-1</v>
      </c>
      <c r="AJ298" t="s">
        <v>3</v>
      </c>
      <c r="AK298">
        <v>0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0</v>
      </c>
      <c r="AR298">
        <v>0</v>
      </c>
    </row>
    <row r="299" spans="1:44" x14ac:dyDescent="0.2">
      <c r="A299">
        <f>ROW(Source!A628)</f>
        <v>628</v>
      </c>
      <c r="B299">
        <v>54348128</v>
      </c>
      <c r="C299">
        <v>54348118</v>
      </c>
      <c r="D299">
        <v>30531680</v>
      </c>
      <c r="E299">
        <v>30515945</v>
      </c>
      <c r="F299">
        <v>1</v>
      </c>
      <c r="G299">
        <v>30515945</v>
      </c>
      <c r="H299">
        <v>3</v>
      </c>
      <c r="I299" t="s">
        <v>410</v>
      </c>
      <c r="J299" t="s">
        <v>3</v>
      </c>
      <c r="K299" t="s">
        <v>411</v>
      </c>
      <c r="L299">
        <v>1348</v>
      </c>
      <c r="N299">
        <v>1009</v>
      </c>
      <c r="O299" t="s">
        <v>407</v>
      </c>
      <c r="P299" t="s">
        <v>407</v>
      </c>
      <c r="Q299">
        <v>1000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 t="s">
        <v>3</v>
      </c>
      <c r="AG299">
        <v>0</v>
      </c>
      <c r="AH299">
        <v>3</v>
      </c>
      <c r="AI299">
        <v>-1</v>
      </c>
      <c r="AJ299" t="s">
        <v>3</v>
      </c>
      <c r="AK299">
        <v>0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0</v>
      </c>
      <c r="AR299">
        <v>0</v>
      </c>
    </row>
    <row r="300" spans="1:44" x14ac:dyDescent="0.2">
      <c r="A300">
        <f>ROW(Source!A628)</f>
        <v>628</v>
      </c>
      <c r="B300">
        <v>54348129</v>
      </c>
      <c r="C300">
        <v>54348118</v>
      </c>
      <c r="D300">
        <v>30532380</v>
      </c>
      <c r="E300">
        <v>30515945</v>
      </c>
      <c r="F300">
        <v>1</v>
      </c>
      <c r="G300">
        <v>30515945</v>
      </c>
      <c r="H300">
        <v>3</v>
      </c>
      <c r="I300" t="s">
        <v>412</v>
      </c>
      <c r="J300" t="s">
        <v>3</v>
      </c>
      <c r="K300" t="s">
        <v>413</v>
      </c>
      <c r="L300">
        <v>1354</v>
      </c>
      <c r="N300">
        <v>1010</v>
      </c>
      <c r="O300" t="s">
        <v>230</v>
      </c>
      <c r="P300" t="s">
        <v>230</v>
      </c>
      <c r="Q300">
        <v>1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 t="s">
        <v>3</v>
      </c>
      <c r="AG300">
        <v>0</v>
      </c>
      <c r="AH300">
        <v>3</v>
      </c>
      <c r="AI300">
        <v>-1</v>
      </c>
      <c r="AJ300" t="s">
        <v>3</v>
      </c>
      <c r="AK300">
        <v>0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0</v>
      </c>
      <c r="AR300">
        <v>0</v>
      </c>
    </row>
    <row r="301" spans="1:44" x14ac:dyDescent="0.2">
      <c r="A301">
        <f>ROW(Source!A628)</f>
        <v>628</v>
      </c>
      <c r="B301">
        <v>54348130</v>
      </c>
      <c r="C301">
        <v>54348118</v>
      </c>
      <c r="D301">
        <v>30533233</v>
      </c>
      <c r="E301">
        <v>30515945</v>
      </c>
      <c r="F301">
        <v>1</v>
      </c>
      <c r="G301">
        <v>30515945</v>
      </c>
      <c r="H301">
        <v>3</v>
      </c>
      <c r="I301" t="s">
        <v>414</v>
      </c>
      <c r="J301" t="s">
        <v>3</v>
      </c>
      <c r="K301" t="s">
        <v>415</v>
      </c>
      <c r="L301">
        <v>1354</v>
      </c>
      <c r="N301">
        <v>1010</v>
      </c>
      <c r="O301" t="s">
        <v>230</v>
      </c>
      <c r="P301" t="s">
        <v>230</v>
      </c>
      <c r="Q301">
        <v>1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 t="s">
        <v>3</v>
      </c>
      <c r="AG301">
        <v>0</v>
      </c>
      <c r="AH301">
        <v>3</v>
      </c>
      <c r="AI301">
        <v>-1</v>
      </c>
      <c r="AJ301" t="s">
        <v>3</v>
      </c>
      <c r="AK301">
        <v>0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0</v>
      </c>
      <c r="AR301">
        <v>0</v>
      </c>
    </row>
    <row r="302" spans="1:44" x14ac:dyDescent="0.2">
      <c r="A302">
        <f>ROW(Source!A629)</f>
        <v>629</v>
      </c>
      <c r="B302">
        <v>54348133</v>
      </c>
      <c r="C302">
        <v>54348131</v>
      </c>
      <c r="D302">
        <v>30515951</v>
      </c>
      <c r="E302">
        <v>30515945</v>
      </c>
      <c r="F302">
        <v>1</v>
      </c>
      <c r="G302">
        <v>30515945</v>
      </c>
      <c r="H302">
        <v>1</v>
      </c>
      <c r="I302" t="s">
        <v>380</v>
      </c>
      <c r="J302" t="s">
        <v>3</v>
      </c>
      <c r="K302" t="s">
        <v>381</v>
      </c>
      <c r="L302">
        <v>1191</v>
      </c>
      <c r="N302">
        <v>1013</v>
      </c>
      <c r="O302" t="s">
        <v>382</v>
      </c>
      <c r="P302" t="s">
        <v>382</v>
      </c>
      <c r="Q302">
        <v>1</v>
      </c>
      <c r="X302">
        <v>3.98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1</v>
      </c>
      <c r="AE302">
        <v>1</v>
      </c>
      <c r="AF302" t="s">
        <v>3</v>
      </c>
      <c r="AG302">
        <v>3.98</v>
      </c>
      <c r="AH302">
        <v>2</v>
      </c>
      <c r="AI302">
        <v>54348132</v>
      </c>
      <c r="AJ302">
        <v>174</v>
      </c>
      <c r="AK302">
        <v>0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0</v>
      </c>
      <c r="AR302">
        <v>0</v>
      </c>
    </row>
    <row r="303" spans="1:44" x14ac:dyDescent="0.2">
      <c r="A303">
        <f>ROW(Source!A630)</f>
        <v>630</v>
      </c>
      <c r="B303">
        <v>54348136</v>
      </c>
      <c r="C303">
        <v>54348134</v>
      </c>
      <c r="D303">
        <v>30515951</v>
      </c>
      <c r="E303">
        <v>30515945</v>
      </c>
      <c r="F303">
        <v>1</v>
      </c>
      <c r="G303">
        <v>30515945</v>
      </c>
      <c r="H303">
        <v>1</v>
      </c>
      <c r="I303" t="s">
        <v>380</v>
      </c>
      <c r="J303" t="s">
        <v>3</v>
      </c>
      <c r="K303" t="s">
        <v>381</v>
      </c>
      <c r="L303">
        <v>1191</v>
      </c>
      <c r="N303">
        <v>1013</v>
      </c>
      <c r="O303" t="s">
        <v>382</v>
      </c>
      <c r="P303" t="s">
        <v>382</v>
      </c>
      <c r="Q303">
        <v>1</v>
      </c>
      <c r="X303">
        <v>9.27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1</v>
      </c>
      <c r="AE303">
        <v>1</v>
      </c>
      <c r="AF303" t="s">
        <v>3</v>
      </c>
      <c r="AG303">
        <v>9.27</v>
      </c>
      <c r="AH303">
        <v>2</v>
      </c>
      <c r="AI303">
        <v>54348135</v>
      </c>
      <c r="AJ303">
        <v>175</v>
      </c>
      <c r="AK303">
        <v>0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0</v>
      </c>
      <c r="AR303">
        <v>0</v>
      </c>
    </row>
    <row r="304" spans="1:44" x14ac:dyDescent="0.2">
      <c r="A304">
        <f>ROW(Source!A631)</f>
        <v>631</v>
      </c>
      <c r="B304">
        <v>54348139</v>
      </c>
      <c r="C304">
        <v>54348137</v>
      </c>
      <c r="D304">
        <v>30515951</v>
      </c>
      <c r="E304">
        <v>30515945</v>
      </c>
      <c r="F304">
        <v>1</v>
      </c>
      <c r="G304">
        <v>30515945</v>
      </c>
      <c r="H304">
        <v>1</v>
      </c>
      <c r="I304" t="s">
        <v>380</v>
      </c>
      <c r="J304" t="s">
        <v>3</v>
      </c>
      <c r="K304" t="s">
        <v>381</v>
      </c>
      <c r="L304">
        <v>1191</v>
      </c>
      <c r="N304">
        <v>1013</v>
      </c>
      <c r="O304" t="s">
        <v>382</v>
      </c>
      <c r="P304" t="s">
        <v>382</v>
      </c>
      <c r="Q304">
        <v>1</v>
      </c>
      <c r="X304">
        <v>10.3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1</v>
      </c>
      <c r="AE304">
        <v>1</v>
      </c>
      <c r="AF304" t="s">
        <v>3</v>
      </c>
      <c r="AG304">
        <v>10.3</v>
      </c>
      <c r="AH304">
        <v>2</v>
      </c>
      <c r="AI304">
        <v>54348138</v>
      </c>
      <c r="AJ304">
        <v>176</v>
      </c>
      <c r="AK304">
        <v>0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0</v>
      </c>
      <c r="AR304">
        <v>0</v>
      </c>
    </row>
    <row r="305" spans="1:44" x14ac:dyDescent="0.2">
      <c r="A305">
        <f>ROW(Source!A632)</f>
        <v>632</v>
      </c>
      <c r="B305">
        <v>54348142</v>
      </c>
      <c r="C305">
        <v>54348140</v>
      </c>
      <c r="D305">
        <v>30515951</v>
      </c>
      <c r="E305">
        <v>30515945</v>
      </c>
      <c r="F305">
        <v>1</v>
      </c>
      <c r="G305">
        <v>30515945</v>
      </c>
      <c r="H305">
        <v>1</v>
      </c>
      <c r="I305" t="s">
        <v>380</v>
      </c>
      <c r="J305" t="s">
        <v>3</v>
      </c>
      <c r="K305" t="s">
        <v>381</v>
      </c>
      <c r="L305">
        <v>1191</v>
      </c>
      <c r="N305">
        <v>1013</v>
      </c>
      <c r="O305" t="s">
        <v>382</v>
      </c>
      <c r="P305" t="s">
        <v>382</v>
      </c>
      <c r="Q305">
        <v>1</v>
      </c>
      <c r="X305">
        <v>18.5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1</v>
      </c>
      <c r="AE305">
        <v>1</v>
      </c>
      <c r="AF305" t="s">
        <v>3</v>
      </c>
      <c r="AG305">
        <v>18.5</v>
      </c>
      <c r="AH305">
        <v>2</v>
      </c>
      <c r="AI305">
        <v>54348141</v>
      </c>
      <c r="AJ305">
        <v>177</v>
      </c>
      <c r="AK305">
        <v>0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0</v>
      </c>
      <c r="AR305">
        <v>0</v>
      </c>
    </row>
    <row r="306" spans="1:44" x14ac:dyDescent="0.2">
      <c r="A306">
        <f>ROW(Source!A633)</f>
        <v>633</v>
      </c>
      <c r="B306">
        <v>54348145</v>
      </c>
      <c r="C306">
        <v>54348143</v>
      </c>
      <c r="D306">
        <v>30515951</v>
      </c>
      <c r="E306">
        <v>30515945</v>
      </c>
      <c r="F306">
        <v>1</v>
      </c>
      <c r="G306">
        <v>30515945</v>
      </c>
      <c r="H306">
        <v>1</v>
      </c>
      <c r="I306" t="s">
        <v>380</v>
      </c>
      <c r="J306" t="s">
        <v>3</v>
      </c>
      <c r="K306" t="s">
        <v>381</v>
      </c>
      <c r="L306">
        <v>1191</v>
      </c>
      <c r="N306">
        <v>1013</v>
      </c>
      <c r="O306" t="s">
        <v>382</v>
      </c>
      <c r="P306" t="s">
        <v>382</v>
      </c>
      <c r="Q306">
        <v>1</v>
      </c>
      <c r="X306">
        <v>18.5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1</v>
      </c>
      <c r="AE306">
        <v>1</v>
      </c>
      <c r="AF306" t="s">
        <v>3</v>
      </c>
      <c r="AG306">
        <v>18.5</v>
      </c>
      <c r="AH306">
        <v>2</v>
      </c>
      <c r="AI306">
        <v>54348144</v>
      </c>
      <c r="AJ306">
        <v>178</v>
      </c>
      <c r="AK306">
        <v>0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0</v>
      </c>
      <c r="AR306">
        <v>0</v>
      </c>
    </row>
    <row r="307" spans="1:44" x14ac:dyDescent="0.2">
      <c r="A307">
        <f>ROW(Source!A757)</f>
        <v>757</v>
      </c>
      <c r="B307">
        <v>54348337</v>
      </c>
      <c r="C307">
        <v>54348335</v>
      </c>
      <c r="D307">
        <v>30515951</v>
      </c>
      <c r="E307">
        <v>30515945</v>
      </c>
      <c r="F307">
        <v>1</v>
      </c>
      <c r="G307">
        <v>30515945</v>
      </c>
      <c r="H307">
        <v>1</v>
      </c>
      <c r="I307" t="s">
        <v>380</v>
      </c>
      <c r="J307" t="s">
        <v>3</v>
      </c>
      <c r="K307" t="s">
        <v>381</v>
      </c>
      <c r="L307">
        <v>1191</v>
      </c>
      <c r="N307">
        <v>1013</v>
      </c>
      <c r="O307" t="s">
        <v>382</v>
      </c>
      <c r="P307" t="s">
        <v>382</v>
      </c>
      <c r="Q307">
        <v>1</v>
      </c>
      <c r="X307">
        <v>1.8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1</v>
      </c>
      <c r="AE307">
        <v>1</v>
      </c>
      <c r="AF307" t="s">
        <v>3</v>
      </c>
      <c r="AG307">
        <v>1.8</v>
      </c>
      <c r="AH307">
        <v>2</v>
      </c>
      <c r="AI307">
        <v>54348336</v>
      </c>
      <c r="AJ307">
        <v>179</v>
      </c>
      <c r="AK307">
        <v>0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0</v>
      </c>
      <c r="AR307">
        <v>0</v>
      </c>
    </row>
    <row r="308" spans="1:44" x14ac:dyDescent="0.2">
      <c r="A308">
        <f>ROW(Source!A758)</f>
        <v>758</v>
      </c>
      <c r="B308">
        <v>54348340</v>
      </c>
      <c r="C308">
        <v>54348338</v>
      </c>
      <c r="D308">
        <v>30515951</v>
      </c>
      <c r="E308">
        <v>30515945</v>
      </c>
      <c r="F308">
        <v>1</v>
      </c>
      <c r="G308">
        <v>30515945</v>
      </c>
      <c r="H308">
        <v>1</v>
      </c>
      <c r="I308" t="s">
        <v>380</v>
      </c>
      <c r="J308" t="s">
        <v>3</v>
      </c>
      <c r="K308" t="s">
        <v>381</v>
      </c>
      <c r="L308">
        <v>1191</v>
      </c>
      <c r="N308">
        <v>1013</v>
      </c>
      <c r="O308" t="s">
        <v>382</v>
      </c>
      <c r="P308" t="s">
        <v>382</v>
      </c>
      <c r="Q308">
        <v>1</v>
      </c>
      <c r="X308">
        <v>5.4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1</v>
      </c>
      <c r="AE308">
        <v>1</v>
      </c>
      <c r="AF308" t="s">
        <v>3</v>
      </c>
      <c r="AG308">
        <v>5.4</v>
      </c>
      <c r="AH308">
        <v>2</v>
      </c>
      <c r="AI308">
        <v>54348339</v>
      </c>
      <c r="AJ308">
        <v>180</v>
      </c>
      <c r="AK308">
        <v>0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0</v>
      </c>
      <c r="AR308">
        <v>0</v>
      </c>
    </row>
    <row r="309" spans="1:44" x14ac:dyDescent="0.2">
      <c r="A309">
        <f>ROW(Source!A759)</f>
        <v>759</v>
      </c>
      <c r="B309">
        <v>54348343</v>
      </c>
      <c r="C309">
        <v>54348341</v>
      </c>
      <c r="D309">
        <v>30515951</v>
      </c>
      <c r="E309">
        <v>30515945</v>
      </c>
      <c r="F309">
        <v>1</v>
      </c>
      <c r="G309">
        <v>30515945</v>
      </c>
      <c r="H309">
        <v>1</v>
      </c>
      <c r="I309" t="s">
        <v>380</v>
      </c>
      <c r="J309" t="s">
        <v>3</v>
      </c>
      <c r="K309" t="s">
        <v>381</v>
      </c>
      <c r="L309">
        <v>1191</v>
      </c>
      <c r="N309">
        <v>1013</v>
      </c>
      <c r="O309" t="s">
        <v>382</v>
      </c>
      <c r="P309" t="s">
        <v>382</v>
      </c>
      <c r="Q309">
        <v>1</v>
      </c>
      <c r="X309">
        <v>1.8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1</v>
      </c>
      <c r="AE309">
        <v>1</v>
      </c>
      <c r="AF309" t="s">
        <v>3</v>
      </c>
      <c r="AG309">
        <v>1.8</v>
      </c>
      <c r="AH309">
        <v>2</v>
      </c>
      <c r="AI309">
        <v>54348342</v>
      </c>
      <c r="AJ309">
        <v>181</v>
      </c>
      <c r="AK309">
        <v>0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0</v>
      </c>
      <c r="AR309">
        <v>0</v>
      </c>
    </row>
    <row r="310" spans="1:44" x14ac:dyDescent="0.2">
      <c r="A310">
        <f>ROW(Source!A760)</f>
        <v>760</v>
      </c>
      <c r="B310">
        <v>54348346</v>
      </c>
      <c r="C310">
        <v>54348344</v>
      </c>
      <c r="D310">
        <v>30515951</v>
      </c>
      <c r="E310">
        <v>30515945</v>
      </c>
      <c r="F310">
        <v>1</v>
      </c>
      <c r="G310">
        <v>30515945</v>
      </c>
      <c r="H310">
        <v>1</v>
      </c>
      <c r="I310" t="s">
        <v>380</v>
      </c>
      <c r="J310" t="s">
        <v>3</v>
      </c>
      <c r="K310" t="s">
        <v>381</v>
      </c>
      <c r="L310">
        <v>1191</v>
      </c>
      <c r="N310">
        <v>1013</v>
      </c>
      <c r="O310" t="s">
        <v>382</v>
      </c>
      <c r="P310" t="s">
        <v>382</v>
      </c>
      <c r="Q310">
        <v>1</v>
      </c>
      <c r="X310">
        <v>2.7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1</v>
      </c>
      <c r="AE310">
        <v>1</v>
      </c>
      <c r="AF310" t="s">
        <v>3</v>
      </c>
      <c r="AG310">
        <v>2.7</v>
      </c>
      <c r="AH310">
        <v>2</v>
      </c>
      <c r="AI310">
        <v>54348345</v>
      </c>
      <c r="AJ310">
        <v>182</v>
      </c>
      <c r="AK310">
        <v>0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0</v>
      </c>
      <c r="AR310">
        <v>0</v>
      </c>
    </row>
    <row r="311" spans="1:44" x14ac:dyDescent="0.2">
      <c r="A311">
        <f>ROW(Source!A761)</f>
        <v>761</v>
      </c>
      <c r="B311">
        <v>54348349</v>
      </c>
      <c r="C311">
        <v>54348347</v>
      </c>
      <c r="D311">
        <v>30515951</v>
      </c>
      <c r="E311">
        <v>30515945</v>
      </c>
      <c r="F311">
        <v>1</v>
      </c>
      <c r="G311">
        <v>30515945</v>
      </c>
      <c r="H311">
        <v>1</v>
      </c>
      <c r="I311" t="s">
        <v>380</v>
      </c>
      <c r="J311" t="s">
        <v>3</v>
      </c>
      <c r="K311" t="s">
        <v>381</v>
      </c>
      <c r="L311">
        <v>1191</v>
      </c>
      <c r="N311">
        <v>1013</v>
      </c>
      <c r="O311" t="s">
        <v>382</v>
      </c>
      <c r="P311" t="s">
        <v>382</v>
      </c>
      <c r="Q311">
        <v>1</v>
      </c>
      <c r="X311">
        <v>1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1</v>
      </c>
      <c r="AE311">
        <v>1</v>
      </c>
      <c r="AF311" t="s">
        <v>3</v>
      </c>
      <c r="AG311">
        <v>1</v>
      </c>
      <c r="AH311">
        <v>2</v>
      </c>
      <c r="AI311">
        <v>54348348</v>
      </c>
      <c r="AJ311">
        <v>183</v>
      </c>
      <c r="AK311">
        <v>0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0</v>
      </c>
      <c r="AR311">
        <v>0</v>
      </c>
    </row>
    <row r="312" spans="1:44" x14ac:dyDescent="0.2">
      <c r="A312">
        <f>ROW(Source!A762)</f>
        <v>762</v>
      </c>
      <c r="B312">
        <v>54348352</v>
      </c>
      <c r="C312">
        <v>54348350</v>
      </c>
      <c r="D312">
        <v>30515951</v>
      </c>
      <c r="E312">
        <v>30515945</v>
      </c>
      <c r="F312">
        <v>1</v>
      </c>
      <c r="G312">
        <v>30515945</v>
      </c>
      <c r="H312">
        <v>1</v>
      </c>
      <c r="I312" t="s">
        <v>380</v>
      </c>
      <c r="J312" t="s">
        <v>3</v>
      </c>
      <c r="K312" t="s">
        <v>381</v>
      </c>
      <c r="L312">
        <v>1191</v>
      </c>
      <c r="N312">
        <v>1013</v>
      </c>
      <c r="O312" t="s">
        <v>382</v>
      </c>
      <c r="P312" t="s">
        <v>382</v>
      </c>
      <c r="Q312">
        <v>1</v>
      </c>
      <c r="X312">
        <v>1.8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1</v>
      </c>
      <c r="AE312">
        <v>1</v>
      </c>
      <c r="AF312" t="s">
        <v>3</v>
      </c>
      <c r="AG312">
        <v>1.8</v>
      </c>
      <c r="AH312">
        <v>2</v>
      </c>
      <c r="AI312">
        <v>54348351</v>
      </c>
      <c r="AJ312">
        <v>184</v>
      </c>
      <c r="AK312">
        <v>0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0</v>
      </c>
      <c r="AR312">
        <v>0</v>
      </c>
    </row>
    <row r="313" spans="1:44" x14ac:dyDescent="0.2">
      <c r="A313">
        <f>ROW(Source!A763)</f>
        <v>763</v>
      </c>
      <c r="B313">
        <v>54348355</v>
      </c>
      <c r="C313">
        <v>54348353</v>
      </c>
      <c r="D313">
        <v>30515951</v>
      </c>
      <c r="E313">
        <v>30515945</v>
      </c>
      <c r="F313">
        <v>1</v>
      </c>
      <c r="G313">
        <v>30515945</v>
      </c>
      <c r="H313">
        <v>1</v>
      </c>
      <c r="I313" t="s">
        <v>380</v>
      </c>
      <c r="J313" t="s">
        <v>3</v>
      </c>
      <c r="K313" t="s">
        <v>381</v>
      </c>
      <c r="L313">
        <v>1191</v>
      </c>
      <c r="N313">
        <v>1013</v>
      </c>
      <c r="O313" t="s">
        <v>382</v>
      </c>
      <c r="P313" t="s">
        <v>382</v>
      </c>
      <c r="Q313">
        <v>1</v>
      </c>
      <c r="X313">
        <v>3.6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1</v>
      </c>
      <c r="AE313">
        <v>1</v>
      </c>
      <c r="AF313" t="s">
        <v>3</v>
      </c>
      <c r="AG313">
        <v>3.6</v>
      </c>
      <c r="AH313">
        <v>2</v>
      </c>
      <c r="AI313">
        <v>54348354</v>
      </c>
      <c r="AJ313">
        <v>185</v>
      </c>
      <c r="AK313">
        <v>0</v>
      </c>
      <c r="AL313">
        <v>0</v>
      </c>
      <c r="AM313">
        <v>0</v>
      </c>
      <c r="AN313">
        <v>0</v>
      </c>
      <c r="AO313">
        <v>0</v>
      </c>
      <c r="AP313">
        <v>0</v>
      </c>
      <c r="AQ313">
        <v>0</v>
      </c>
      <c r="AR313">
        <v>0</v>
      </c>
    </row>
    <row r="314" spans="1:44" x14ac:dyDescent="0.2">
      <c r="A314">
        <f>ROW(Source!A764)</f>
        <v>764</v>
      </c>
      <c r="B314">
        <v>54348358</v>
      </c>
      <c r="C314">
        <v>54348356</v>
      </c>
      <c r="D314">
        <v>30515951</v>
      </c>
      <c r="E314">
        <v>30515945</v>
      </c>
      <c r="F314">
        <v>1</v>
      </c>
      <c r="G314">
        <v>30515945</v>
      </c>
      <c r="H314">
        <v>1</v>
      </c>
      <c r="I314" t="s">
        <v>380</v>
      </c>
      <c r="J314" t="s">
        <v>3</v>
      </c>
      <c r="K314" t="s">
        <v>381</v>
      </c>
      <c r="L314">
        <v>1191</v>
      </c>
      <c r="N314">
        <v>1013</v>
      </c>
      <c r="O314" t="s">
        <v>382</v>
      </c>
      <c r="P314" t="s">
        <v>382</v>
      </c>
      <c r="Q314">
        <v>1</v>
      </c>
      <c r="X314">
        <v>0.15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1</v>
      </c>
      <c r="AE314">
        <v>1</v>
      </c>
      <c r="AF314" t="s">
        <v>3</v>
      </c>
      <c r="AG314">
        <v>0.15</v>
      </c>
      <c r="AH314">
        <v>2</v>
      </c>
      <c r="AI314">
        <v>54348357</v>
      </c>
      <c r="AJ314">
        <v>186</v>
      </c>
      <c r="AK314">
        <v>0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0</v>
      </c>
      <c r="AR314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ColWidth="9.140625" defaultRowHeight="12.75" x14ac:dyDescent="0.2"/>
  <cols>
    <col min="1" max="256" width="9.140625" customWidth="1"/>
  </cols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Смета по ТСН-2001</vt:lpstr>
      <vt:lpstr>Source</vt:lpstr>
      <vt:lpstr>SourceObSm</vt:lpstr>
      <vt:lpstr>SmtRes</vt:lpstr>
      <vt:lpstr>EtalonRes</vt:lpstr>
      <vt:lpstr>SrcKA</vt:lpstr>
      <vt:lpstr>'Смета по ТСН-2001'!Заголовки_для_печати</vt:lpstr>
      <vt:lpstr>'Смета по ТСН-2001'!Область_печати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Мишкина Зинаида Ильинична</cp:lastModifiedBy>
  <dcterms:created xsi:type="dcterms:W3CDTF">2023-02-02T08:17:51Z</dcterms:created>
  <dcterms:modified xsi:type="dcterms:W3CDTF">2023-02-02T08:28:42Z</dcterms:modified>
</cp:coreProperties>
</file>